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X:\Dokumenty\PHA\akce\_Skupina N4\15NO04006_Dostihová - Strakonická\ZDS-2018-09\H_ROZPOCET\Nový\"/>
    </mc:Choice>
  </mc:AlternateContent>
  <xr:revisionPtr revIDLastSave="0" documentId="10_ncr:100000_{638E0998-4F2F-4689-85F4-8500C5C9F418}" xr6:coauthVersionLast="31" xr6:coauthVersionMax="31" xr10:uidLastSave="{00000000-0000-0000-0000-000000000000}"/>
  <bookViews>
    <workbookView xWindow="0" yWindow="0" windowWidth="22740" windowHeight="8415" xr2:uid="{00000000-000D-0000-FFFF-FFFF00000000}"/>
  </bookViews>
  <sheets>
    <sheet name="Rekapitulace stavby" sheetId="1" r:id="rId1"/>
    <sheet name="SO 000 - Vedlejší a ostat..." sheetId="2" r:id="rId2"/>
    <sheet name="SO 101 - Stavební úpravy ..." sheetId="3" r:id="rId3"/>
    <sheet name="SO 172 - Dopravně inženýr..." sheetId="4" r:id="rId4"/>
    <sheet name="SO 201 - Stavební úpravy ..." sheetId="5" r:id="rId5"/>
    <sheet name="List1" sheetId="11" r:id="rId6"/>
    <sheet name="List2" sheetId="12" r:id="rId7"/>
    <sheet name="SO 301 - Odvodnění komuni..." sheetId="6" r:id="rId8"/>
    <sheet name="SO 701.1 - Protihluková s..." sheetId="7" r:id="rId9"/>
    <sheet name="SO 701.2 - Protihluková s..." sheetId="8" r:id="rId10"/>
    <sheet name="SO 701.3 - Protihluková s..." sheetId="9" r:id="rId11"/>
    <sheet name="Pokyny pro vyplnění" sheetId="10" r:id="rId12"/>
  </sheets>
  <definedNames>
    <definedName name="_xlnm._FilterDatabase" localSheetId="1" hidden="1">'SO 000 - Vedlejší a ostat...'!$C$80:$K$116</definedName>
    <definedName name="_xlnm._FilterDatabase" localSheetId="2" hidden="1">'SO 101 - Stavební úpravy ...'!$C$82:$K$480</definedName>
    <definedName name="_xlnm._FilterDatabase" localSheetId="3" hidden="1">'SO 172 - Dopravně inženýr...'!$C$77:$K$151</definedName>
    <definedName name="_xlnm._FilterDatabase" localSheetId="4" hidden="1">'SO 201 - Stavební úpravy ...'!$C$87:$K$293</definedName>
    <definedName name="_xlnm._FilterDatabase" localSheetId="7" hidden="1">'SO 301 - Odvodnění komuni...'!$C$83:$K$286</definedName>
    <definedName name="_xlnm._FilterDatabase" localSheetId="8" hidden="1">'SO 701.1 - Protihluková s...'!$C$86:$K$139</definedName>
    <definedName name="_xlnm._FilterDatabase" localSheetId="9" hidden="1">'SO 701.2 - Protihluková s...'!$C$83:$K$92</definedName>
    <definedName name="_xlnm._FilterDatabase" localSheetId="10" hidden="1">'SO 701.3 - Protihluková s...'!$C$84:$K$110</definedName>
    <definedName name="_xlnm.Print_Titles" localSheetId="0">'Rekapitulace stavby'!$49:$49</definedName>
    <definedName name="_xlnm.Print_Titles" localSheetId="1">'SO 000 - Vedlejší a ostat...'!$80:$80</definedName>
    <definedName name="_xlnm.Print_Titles" localSheetId="2">'SO 101 - Stavební úpravy ...'!$82:$82</definedName>
    <definedName name="_xlnm.Print_Titles" localSheetId="3">'SO 172 - Dopravně inženýr...'!$77:$77</definedName>
    <definedName name="_xlnm.Print_Titles" localSheetId="4">'SO 201 - Stavební úpravy ...'!$87:$87</definedName>
    <definedName name="_xlnm.Print_Titles" localSheetId="7">'SO 301 - Odvodnění komuni...'!$83:$83</definedName>
    <definedName name="_xlnm.Print_Titles" localSheetId="8">'SO 701.1 - Protihluková s...'!$86:$86</definedName>
    <definedName name="_xlnm.Print_Titles" localSheetId="9">'SO 701.2 - Protihluková s...'!$83:$83</definedName>
    <definedName name="_xlnm.Print_Titles" localSheetId="10">'SO 701.3 - Protihluková s...'!$84:$84</definedName>
    <definedName name="_xlnm.Print_Area" localSheetId="11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stavby'!$C$39:$AQ$61</definedName>
    <definedName name="_xlnm.Print_Area" localSheetId="1">'SO 000 - Vedlejší a ostat...'!$C$4:$J$36,'SO 000 - Vedlejší a ostat...'!$C$42:$J$62,'SO 000 - Vedlejší a ostat...'!$C$68:$K$116</definedName>
    <definedName name="_xlnm.Print_Area" localSheetId="2">'SO 101 - Stavební úpravy ...'!$C$4:$J$36,'SO 101 - Stavební úpravy ...'!$C$42:$J$64,'SO 101 - Stavební úpravy ...'!$C$70:$K$480</definedName>
    <definedName name="_xlnm.Print_Area" localSheetId="3">'SO 172 - Dopravně inženýr...'!$C$4:$J$36,'SO 172 - Dopravně inženýr...'!$C$42:$J$59,'SO 172 - Dopravně inženýr...'!$C$65:$K$151</definedName>
    <definedName name="_xlnm.Print_Area" localSheetId="4">'SO 201 - Stavební úpravy ...'!$C$4:$J$36,'SO 201 - Stavební úpravy ...'!$C$42:$J$69,'SO 201 - Stavební úpravy ...'!$C$75:$K$293</definedName>
    <definedName name="_xlnm.Print_Area" localSheetId="7">'SO 301 - Odvodnění komuni...'!$C$4:$J$36,'SO 301 - Odvodnění komuni...'!$C$42:$J$65,'SO 301 - Odvodnění komuni...'!$C$71:$K$286</definedName>
    <definedName name="_xlnm.Print_Area" localSheetId="8">'SO 701.1 - Protihluková s...'!$C$4:$J$38,'SO 701.1 - Protihluková s...'!$C$44:$J$66,'SO 701.1 - Protihluková s...'!$C$72:$K$139</definedName>
    <definedName name="_xlnm.Print_Area" localSheetId="9">'SO 701.2 - Protihluková s...'!$C$4:$J$38,'SO 701.2 - Protihluková s...'!$C$44:$J$63,'SO 701.2 - Protihluková s...'!$C$69:$K$92</definedName>
    <definedName name="_xlnm.Print_Area" localSheetId="10">'SO 701.3 - Protihluková s...'!$C$4:$J$38,'SO 701.3 - Protihluková s...'!$C$44:$J$64,'SO 701.3 - Protihluková s...'!$C$70:$K$110</definedName>
  </definedNames>
  <calcPr calcId="179017"/>
</workbook>
</file>

<file path=xl/calcChain.xml><?xml version="1.0" encoding="utf-8"?>
<calcChain xmlns="http://schemas.openxmlformats.org/spreadsheetml/2006/main">
  <c r="AY60" i="1" l="1"/>
  <c r="AX60" i="1"/>
  <c r="BI109" i="9"/>
  <c r="BH109" i="9"/>
  <c r="BG109" i="9"/>
  <c r="BF109" i="9"/>
  <c r="T109" i="9"/>
  <c r="T108" i="9"/>
  <c r="R109" i="9"/>
  <c r="R108" i="9" s="1"/>
  <c r="P109" i="9"/>
  <c r="P108" i="9"/>
  <c r="BK109" i="9"/>
  <c r="BK108" i="9" s="1"/>
  <c r="J108" i="9" s="1"/>
  <c r="J63" i="9" s="1"/>
  <c r="J109" i="9"/>
  <c r="BE109" i="9" s="1"/>
  <c r="BI103" i="9"/>
  <c r="BH103" i="9"/>
  <c r="BG103" i="9"/>
  <c r="BF103" i="9"/>
  <c r="T103" i="9"/>
  <c r="R103" i="9"/>
  <c r="P103" i="9"/>
  <c r="BK103" i="9"/>
  <c r="J103" i="9"/>
  <c r="BE103" i="9"/>
  <c r="BI100" i="9"/>
  <c r="BH100" i="9"/>
  <c r="BG100" i="9"/>
  <c r="BF100" i="9"/>
  <c r="T100" i="9"/>
  <c r="R100" i="9"/>
  <c r="P100" i="9"/>
  <c r="BK100" i="9"/>
  <c r="J100" i="9"/>
  <c r="BE100" i="9" s="1"/>
  <c r="J32" i="9" s="1"/>
  <c r="AV60" i="1" s="1"/>
  <c r="BI95" i="9"/>
  <c r="BH95" i="9"/>
  <c r="BG95" i="9"/>
  <c r="BF95" i="9"/>
  <c r="T95" i="9"/>
  <c r="R95" i="9"/>
  <c r="P95" i="9"/>
  <c r="BK95" i="9"/>
  <c r="J95" i="9"/>
  <c r="BE95" i="9"/>
  <c r="BI88" i="9"/>
  <c r="F36" i="9" s="1"/>
  <c r="BD60" i="1" s="1"/>
  <c r="BH88" i="9"/>
  <c r="F35" i="9" s="1"/>
  <c r="BC60" i="1" s="1"/>
  <c r="BG88" i="9"/>
  <c r="F34" i="9"/>
  <c r="BB60" i="1" s="1"/>
  <c r="BF88" i="9"/>
  <c r="T88" i="9"/>
  <c r="T87" i="9"/>
  <c r="R88" i="9"/>
  <c r="R87" i="9"/>
  <c r="R86" i="9" s="1"/>
  <c r="R85" i="9" s="1"/>
  <c r="P88" i="9"/>
  <c r="P87" i="9"/>
  <c r="BK88" i="9"/>
  <c r="BK87" i="9" s="1"/>
  <c r="J88" i="9"/>
  <c r="BE88" i="9"/>
  <c r="J81" i="9"/>
  <c r="F81" i="9"/>
  <c r="F79" i="9"/>
  <c r="E77" i="9"/>
  <c r="J55" i="9"/>
  <c r="F55" i="9"/>
  <c r="F53" i="9"/>
  <c r="E51" i="9"/>
  <c r="J20" i="9"/>
  <c r="E20" i="9"/>
  <c r="J19" i="9"/>
  <c r="J14" i="9"/>
  <c r="E7" i="9"/>
  <c r="E47" i="9" s="1"/>
  <c r="E73" i="9"/>
  <c r="AY59" i="1"/>
  <c r="AX59" i="1"/>
  <c r="BI90" i="8"/>
  <c r="F36" i="8" s="1"/>
  <c r="BH90" i="8"/>
  <c r="BG90" i="8"/>
  <c r="BF90" i="8"/>
  <c r="T90" i="8"/>
  <c r="R90" i="8"/>
  <c r="P90" i="8"/>
  <c r="BK90" i="8"/>
  <c r="J90" i="8"/>
  <c r="BE90" i="8" s="1"/>
  <c r="BI87" i="8"/>
  <c r="BD59" i="1"/>
  <c r="BH87" i="8"/>
  <c r="F35" i="8" s="1"/>
  <c r="BC59" i="1" s="1"/>
  <c r="BG87" i="8"/>
  <c r="F34" i="8" s="1"/>
  <c r="BB59" i="1" s="1"/>
  <c r="BF87" i="8"/>
  <c r="F33" i="8" s="1"/>
  <c r="BA59" i="1" s="1"/>
  <c r="J33" i="8"/>
  <c r="AW59" i="1" s="1"/>
  <c r="T87" i="8"/>
  <c r="R87" i="8"/>
  <c r="R86" i="8" s="1"/>
  <c r="R85" i="8" s="1"/>
  <c r="R84" i="8" s="1"/>
  <c r="P87" i="8"/>
  <c r="P86" i="8" s="1"/>
  <c r="P85" i="8" s="1"/>
  <c r="P84" i="8" s="1"/>
  <c r="AU59" i="1"/>
  <c r="BK87" i="8"/>
  <c r="BK86" i="8" s="1"/>
  <c r="J86" i="8" s="1"/>
  <c r="J62" i="8" s="1"/>
  <c r="BK85" i="8"/>
  <c r="J87" i="8"/>
  <c r="BE87" i="8"/>
  <c r="J80" i="8"/>
  <c r="F80" i="8"/>
  <c r="F78" i="8"/>
  <c r="E76" i="8"/>
  <c r="J55" i="8"/>
  <c r="F55" i="8"/>
  <c r="F53" i="8"/>
  <c r="E51" i="8"/>
  <c r="J20" i="8"/>
  <c r="E20" i="8"/>
  <c r="F81" i="8" s="1"/>
  <c r="F56" i="8"/>
  <c r="J19" i="8"/>
  <c r="J14" i="8"/>
  <c r="J78" i="8" s="1"/>
  <c r="J53" i="8"/>
  <c r="E7" i="8"/>
  <c r="AY58" i="1"/>
  <c r="AX58" i="1"/>
  <c r="BI138" i="7"/>
  <c r="BH138" i="7"/>
  <c r="BG138" i="7"/>
  <c r="BF138" i="7"/>
  <c r="T138" i="7"/>
  <c r="T137" i="7" s="1"/>
  <c r="R138" i="7"/>
  <c r="R137" i="7"/>
  <c r="P138" i="7"/>
  <c r="P137" i="7" s="1"/>
  <c r="BK138" i="7"/>
  <c r="BK137" i="7"/>
  <c r="J137" i="7" s="1"/>
  <c r="J138" i="7"/>
  <c r="BE138" i="7"/>
  <c r="J65" i="7"/>
  <c r="BI134" i="7"/>
  <c r="BH134" i="7"/>
  <c r="BG134" i="7"/>
  <c r="BF134" i="7"/>
  <c r="T134" i="7"/>
  <c r="R134" i="7"/>
  <c r="P134" i="7"/>
  <c r="BK134" i="7"/>
  <c r="BK127" i="7" s="1"/>
  <c r="J127" i="7" s="1"/>
  <c r="J134" i="7"/>
  <c r="BE134" i="7" s="1"/>
  <c r="BI131" i="7"/>
  <c r="BH131" i="7"/>
  <c r="BG131" i="7"/>
  <c r="BF131" i="7"/>
  <c r="T131" i="7"/>
  <c r="R131" i="7"/>
  <c r="R127" i="7" s="1"/>
  <c r="P131" i="7"/>
  <c r="BK131" i="7"/>
  <c r="J131" i="7"/>
  <c r="BE131" i="7"/>
  <c r="BI128" i="7"/>
  <c r="BH128" i="7"/>
  <c r="BG128" i="7"/>
  <c r="BF128" i="7"/>
  <c r="T128" i="7"/>
  <c r="T127" i="7" s="1"/>
  <c r="R128" i="7"/>
  <c r="P128" i="7"/>
  <c r="P127" i="7" s="1"/>
  <c r="BK128" i="7"/>
  <c r="J128" i="7"/>
  <c r="BE128" i="7"/>
  <c r="J64" i="7"/>
  <c r="BI124" i="7"/>
  <c r="BH124" i="7"/>
  <c r="BG124" i="7"/>
  <c r="BF124" i="7"/>
  <c r="T124" i="7"/>
  <c r="R124" i="7"/>
  <c r="P124" i="7"/>
  <c r="BK124" i="7"/>
  <c r="BK100" i="7" s="1"/>
  <c r="J100" i="7" s="1"/>
  <c r="J63" i="7" s="1"/>
  <c r="J124" i="7"/>
  <c r="BE124" i="7" s="1"/>
  <c r="BI121" i="7"/>
  <c r="BH121" i="7"/>
  <c r="BG121" i="7"/>
  <c r="BF121" i="7"/>
  <c r="T121" i="7"/>
  <c r="R121" i="7"/>
  <c r="P121" i="7"/>
  <c r="BK121" i="7"/>
  <c r="J121" i="7"/>
  <c r="BE121" i="7"/>
  <c r="BI117" i="7"/>
  <c r="BH117" i="7"/>
  <c r="BG117" i="7"/>
  <c r="BF117" i="7"/>
  <c r="T117" i="7"/>
  <c r="R117" i="7"/>
  <c r="P117" i="7"/>
  <c r="BK117" i="7"/>
  <c r="J117" i="7"/>
  <c r="BE117" i="7" s="1"/>
  <c r="J32" i="7" s="1"/>
  <c r="AV58" i="1" s="1"/>
  <c r="BI113" i="7"/>
  <c r="BH113" i="7"/>
  <c r="BG113" i="7"/>
  <c r="BF113" i="7"/>
  <c r="T113" i="7"/>
  <c r="R113" i="7"/>
  <c r="P113" i="7"/>
  <c r="BK113" i="7"/>
  <c r="J113" i="7"/>
  <c r="BE113" i="7"/>
  <c r="BI108" i="7"/>
  <c r="BH108" i="7"/>
  <c r="BG108" i="7"/>
  <c r="BF108" i="7"/>
  <c r="T108" i="7"/>
  <c r="R108" i="7"/>
  <c r="P108" i="7"/>
  <c r="BK108" i="7"/>
  <c r="J108" i="7"/>
  <c r="BE108" i="7" s="1"/>
  <c r="BI105" i="7"/>
  <c r="BH105" i="7"/>
  <c r="BG105" i="7"/>
  <c r="BF105" i="7"/>
  <c r="T105" i="7"/>
  <c r="R105" i="7"/>
  <c r="P105" i="7"/>
  <c r="BK105" i="7"/>
  <c r="J105" i="7"/>
  <c r="BE105" i="7"/>
  <c r="BI101" i="7"/>
  <c r="BH101" i="7"/>
  <c r="BG101" i="7"/>
  <c r="BF101" i="7"/>
  <c r="T101" i="7"/>
  <c r="T100" i="7" s="1"/>
  <c r="R101" i="7"/>
  <c r="R100" i="7"/>
  <c r="P101" i="7"/>
  <c r="P100" i="7" s="1"/>
  <c r="BK101" i="7"/>
  <c r="J101" i="7"/>
  <c r="BE101" i="7"/>
  <c r="BI97" i="7"/>
  <c r="BH97" i="7"/>
  <c r="BG97" i="7"/>
  <c r="BF97" i="7"/>
  <c r="T97" i="7"/>
  <c r="R97" i="7"/>
  <c r="P97" i="7"/>
  <c r="BK97" i="7"/>
  <c r="J97" i="7"/>
  <c r="BE97" i="7" s="1"/>
  <c r="BI94" i="7"/>
  <c r="BH94" i="7"/>
  <c r="BG94" i="7"/>
  <c r="BF94" i="7"/>
  <c r="T94" i="7"/>
  <c r="R94" i="7"/>
  <c r="P94" i="7"/>
  <c r="BK94" i="7"/>
  <c r="J94" i="7"/>
  <c r="BE94" i="7"/>
  <c r="BI90" i="7"/>
  <c r="F36" i="7" s="1"/>
  <c r="BD58" i="1" s="1"/>
  <c r="BH90" i="7"/>
  <c r="BG90" i="7"/>
  <c r="F34" i="7"/>
  <c r="BB58" i="1" s="1"/>
  <c r="BF90" i="7"/>
  <c r="T90" i="7"/>
  <c r="T89" i="7"/>
  <c r="R90" i="7"/>
  <c r="R89" i="7"/>
  <c r="P90" i="7"/>
  <c r="P89" i="7"/>
  <c r="BK90" i="7"/>
  <c r="BK89" i="7" s="1"/>
  <c r="J90" i="7"/>
  <c r="BE90" i="7"/>
  <c r="J83" i="7"/>
  <c r="F83" i="7"/>
  <c r="F81" i="7"/>
  <c r="E79" i="7"/>
  <c r="J55" i="7"/>
  <c r="F55" i="7"/>
  <c r="F53" i="7"/>
  <c r="E51" i="7"/>
  <c r="J20" i="7"/>
  <c r="E20" i="7"/>
  <c r="J19" i="7"/>
  <c r="J14" i="7"/>
  <c r="E7" i="7"/>
  <c r="E47" i="7" s="1"/>
  <c r="E75" i="7"/>
  <c r="AY56" i="1"/>
  <c r="AX56" i="1"/>
  <c r="BI285" i="6"/>
  <c r="BH285" i="6"/>
  <c r="BG285" i="6"/>
  <c r="BF285" i="6"/>
  <c r="T285" i="6"/>
  <c r="T284" i="6" s="1"/>
  <c r="R285" i="6"/>
  <c r="R284" i="6"/>
  <c r="P285" i="6"/>
  <c r="P284" i="6" s="1"/>
  <c r="BK285" i="6"/>
  <c r="BK284" i="6"/>
  <c r="J284" i="6"/>
  <c r="J64" i="6" s="1"/>
  <c r="J285" i="6"/>
  <c r="BE285" i="6" s="1"/>
  <c r="BI279" i="6"/>
  <c r="BH279" i="6"/>
  <c r="BG279" i="6"/>
  <c r="BF279" i="6"/>
  <c r="T279" i="6"/>
  <c r="T273" i="6" s="1"/>
  <c r="R279" i="6"/>
  <c r="P279" i="6"/>
  <c r="BK279" i="6"/>
  <c r="J279" i="6"/>
  <c r="BE279" i="6" s="1"/>
  <c r="BI274" i="6"/>
  <c r="BH274" i="6"/>
  <c r="BG274" i="6"/>
  <c r="BF274" i="6"/>
  <c r="T274" i="6"/>
  <c r="R274" i="6"/>
  <c r="R273" i="6" s="1"/>
  <c r="P274" i="6"/>
  <c r="P273" i="6"/>
  <c r="BK274" i="6"/>
  <c r="BK273" i="6" s="1"/>
  <c r="J273" i="6" s="1"/>
  <c r="J63" i="6" s="1"/>
  <c r="J274" i="6"/>
  <c r="BE274" i="6"/>
  <c r="BI271" i="6"/>
  <c r="BH271" i="6"/>
  <c r="BG271" i="6"/>
  <c r="BF271" i="6"/>
  <c r="T271" i="6"/>
  <c r="R271" i="6"/>
  <c r="P271" i="6"/>
  <c r="BK271" i="6"/>
  <c r="J271" i="6"/>
  <c r="BE271" i="6"/>
  <c r="BI268" i="6"/>
  <c r="BH268" i="6"/>
  <c r="BG268" i="6"/>
  <c r="BF268" i="6"/>
  <c r="T268" i="6"/>
  <c r="R268" i="6"/>
  <c r="P268" i="6"/>
  <c r="BK268" i="6"/>
  <c r="J268" i="6"/>
  <c r="BE268" i="6" s="1"/>
  <c r="BI263" i="6"/>
  <c r="BH263" i="6"/>
  <c r="BG263" i="6"/>
  <c r="BF263" i="6"/>
  <c r="T263" i="6"/>
  <c r="R263" i="6"/>
  <c r="P263" i="6"/>
  <c r="BK263" i="6"/>
  <c r="J263" i="6"/>
  <c r="BE263" i="6"/>
  <c r="BI259" i="6"/>
  <c r="BH259" i="6"/>
  <c r="BG259" i="6"/>
  <c r="BF259" i="6"/>
  <c r="T259" i="6"/>
  <c r="R259" i="6"/>
  <c r="R258" i="6"/>
  <c r="P259" i="6"/>
  <c r="BK259" i="6"/>
  <c r="BK258" i="6"/>
  <c r="J258" i="6"/>
  <c r="J62" i="6" s="1"/>
  <c r="J259" i="6"/>
  <c r="BE259" i="6" s="1"/>
  <c r="BI255" i="6"/>
  <c r="BH255" i="6"/>
  <c r="BG255" i="6"/>
  <c r="BF255" i="6"/>
  <c r="T255" i="6"/>
  <c r="R255" i="6"/>
  <c r="P255" i="6"/>
  <c r="BK255" i="6"/>
  <c r="J255" i="6"/>
  <c r="BE255" i="6" s="1"/>
  <c r="BI252" i="6"/>
  <c r="BH252" i="6"/>
  <c r="BG252" i="6"/>
  <c r="BF252" i="6"/>
  <c r="T252" i="6"/>
  <c r="R252" i="6"/>
  <c r="P252" i="6"/>
  <c r="BK252" i="6"/>
  <c r="J252" i="6"/>
  <c r="BE252" i="6"/>
  <c r="BI249" i="6"/>
  <c r="BH249" i="6"/>
  <c r="BG249" i="6"/>
  <c r="BF249" i="6"/>
  <c r="T249" i="6"/>
  <c r="R249" i="6"/>
  <c r="P249" i="6"/>
  <c r="BK249" i="6"/>
  <c r="J249" i="6"/>
  <c r="BE249" i="6" s="1"/>
  <c r="BI246" i="6"/>
  <c r="BH246" i="6"/>
  <c r="BG246" i="6"/>
  <c r="BF246" i="6"/>
  <c r="T246" i="6"/>
  <c r="R246" i="6"/>
  <c r="P246" i="6"/>
  <c r="BK246" i="6"/>
  <c r="J246" i="6"/>
  <c r="BE246" i="6"/>
  <c r="BI243" i="6"/>
  <c r="BH243" i="6"/>
  <c r="BG243" i="6"/>
  <c r="BF243" i="6"/>
  <c r="T243" i="6"/>
  <c r="R243" i="6"/>
  <c r="P243" i="6"/>
  <c r="BK243" i="6"/>
  <c r="J243" i="6"/>
  <c r="BE243" i="6" s="1"/>
  <c r="BI240" i="6"/>
  <c r="BH240" i="6"/>
  <c r="BG240" i="6"/>
  <c r="BF240" i="6"/>
  <c r="T240" i="6"/>
  <c r="R240" i="6"/>
  <c r="P240" i="6"/>
  <c r="BK240" i="6"/>
  <c r="J240" i="6"/>
  <c r="BE240" i="6"/>
  <c r="BI236" i="6"/>
  <c r="BH236" i="6"/>
  <c r="BG236" i="6"/>
  <c r="BF236" i="6"/>
  <c r="T236" i="6"/>
  <c r="R236" i="6"/>
  <c r="P236" i="6"/>
  <c r="BK236" i="6"/>
  <c r="J236" i="6"/>
  <c r="BE236" i="6" s="1"/>
  <c r="BI233" i="6"/>
  <c r="BH233" i="6"/>
  <c r="BG233" i="6"/>
  <c r="BF233" i="6"/>
  <c r="T233" i="6"/>
  <c r="R233" i="6"/>
  <c r="P233" i="6"/>
  <c r="BK233" i="6"/>
  <c r="J233" i="6"/>
  <c r="BE233" i="6"/>
  <c r="BI230" i="6"/>
  <c r="BH230" i="6"/>
  <c r="BG230" i="6"/>
  <c r="BF230" i="6"/>
  <c r="T230" i="6"/>
  <c r="R230" i="6"/>
  <c r="P230" i="6"/>
  <c r="BK230" i="6"/>
  <c r="J230" i="6"/>
  <c r="BE230" i="6" s="1"/>
  <c r="BI227" i="6"/>
  <c r="BH227" i="6"/>
  <c r="BG227" i="6"/>
  <c r="BF227" i="6"/>
  <c r="T227" i="6"/>
  <c r="R227" i="6"/>
  <c r="P227" i="6"/>
  <c r="BK227" i="6"/>
  <c r="J227" i="6"/>
  <c r="BE227" i="6"/>
  <c r="BI224" i="6"/>
  <c r="BH224" i="6"/>
  <c r="BG224" i="6"/>
  <c r="BF224" i="6"/>
  <c r="T224" i="6"/>
  <c r="R224" i="6"/>
  <c r="P224" i="6"/>
  <c r="BK224" i="6"/>
  <c r="J224" i="6"/>
  <c r="BE224" i="6" s="1"/>
  <c r="BI221" i="6"/>
  <c r="BH221" i="6"/>
  <c r="BG221" i="6"/>
  <c r="BF221" i="6"/>
  <c r="T221" i="6"/>
  <c r="R221" i="6"/>
  <c r="P221" i="6"/>
  <c r="BK221" i="6"/>
  <c r="J221" i="6"/>
  <c r="BE221" i="6"/>
  <c r="BI215" i="6"/>
  <c r="BH215" i="6"/>
  <c r="BG215" i="6"/>
  <c r="BF215" i="6"/>
  <c r="T215" i="6"/>
  <c r="R215" i="6"/>
  <c r="P215" i="6"/>
  <c r="BK215" i="6"/>
  <c r="J215" i="6"/>
  <c r="BE215" i="6" s="1"/>
  <c r="BI212" i="6"/>
  <c r="BH212" i="6"/>
  <c r="BG212" i="6"/>
  <c r="BF212" i="6"/>
  <c r="T212" i="6"/>
  <c r="R212" i="6"/>
  <c r="P212" i="6"/>
  <c r="P193" i="6" s="1"/>
  <c r="BK212" i="6"/>
  <c r="J212" i="6"/>
  <c r="BE212" i="6"/>
  <c r="BI209" i="6"/>
  <c r="BH209" i="6"/>
  <c r="BG209" i="6"/>
  <c r="BF209" i="6"/>
  <c r="T209" i="6"/>
  <c r="R209" i="6"/>
  <c r="P209" i="6"/>
  <c r="BK209" i="6"/>
  <c r="J209" i="6"/>
  <c r="BE209" i="6" s="1"/>
  <c r="BI206" i="6"/>
  <c r="BH206" i="6"/>
  <c r="BG206" i="6"/>
  <c r="BF206" i="6"/>
  <c r="T206" i="6"/>
  <c r="R206" i="6"/>
  <c r="P206" i="6"/>
  <c r="BK206" i="6"/>
  <c r="J206" i="6"/>
  <c r="BE206" i="6"/>
  <c r="BI203" i="6"/>
  <c r="BH203" i="6"/>
  <c r="BG203" i="6"/>
  <c r="BF203" i="6"/>
  <c r="T203" i="6"/>
  <c r="R203" i="6"/>
  <c r="P203" i="6"/>
  <c r="BK203" i="6"/>
  <c r="J203" i="6"/>
  <c r="BE203" i="6" s="1"/>
  <c r="BI200" i="6"/>
  <c r="BH200" i="6"/>
  <c r="BG200" i="6"/>
  <c r="BF200" i="6"/>
  <c r="T200" i="6"/>
  <c r="R200" i="6"/>
  <c r="P200" i="6"/>
  <c r="BK200" i="6"/>
  <c r="J200" i="6"/>
  <c r="BE200" i="6"/>
  <c r="BI197" i="6"/>
  <c r="BH197" i="6"/>
  <c r="BG197" i="6"/>
  <c r="BF197" i="6"/>
  <c r="T197" i="6"/>
  <c r="R197" i="6"/>
  <c r="P197" i="6"/>
  <c r="BK197" i="6"/>
  <c r="J197" i="6"/>
  <c r="BE197" i="6" s="1"/>
  <c r="BI194" i="6"/>
  <c r="BH194" i="6"/>
  <c r="BG194" i="6"/>
  <c r="BF194" i="6"/>
  <c r="T194" i="6"/>
  <c r="T193" i="6"/>
  <c r="R194" i="6"/>
  <c r="R193" i="6" s="1"/>
  <c r="P194" i="6"/>
  <c r="BK194" i="6"/>
  <c r="BK193" i="6" s="1"/>
  <c r="J193" i="6" s="1"/>
  <c r="J61" i="6" s="1"/>
  <c r="J194" i="6"/>
  <c r="BE194" i="6" s="1"/>
  <c r="BI190" i="6"/>
  <c r="BH190" i="6"/>
  <c r="BG190" i="6"/>
  <c r="BF190" i="6"/>
  <c r="T190" i="6"/>
  <c r="R190" i="6"/>
  <c r="P190" i="6"/>
  <c r="P181" i="6" s="1"/>
  <c r="BK190" i="6"/>
  <c r="J190" i="6"/>
  <c r="BE190" i="6"/>
  <c r="BI187" i="6"/>
  <c r="BH187" i="6"/>
  <c r="BG187" i="6"/>
  <c r="BF187" i="6"/>
  <c r="T187" i="6"/>
  <c r="T181" i="6" s="1"/>
  <c r="R187" i="6"/>
  <c r="P187" i="6"/>
  <c r="BK187" i="6"/>
  <c r="J187" i="6"/>
  <c r="BE187" i="6" s="1"/>
  <c r="BI182" i="6"/>
  <c r="BH182" i="6"/>
  <c r="BG182" i="6"/>
  <c r="BF182" i="6"/>
  <c r="T182" i="6"/>
  <c r="R182" i="6"/>
  <c r="P182" i="6"/>
  <c r="BK182" i="6"/>
  <c r="J182" i="6"/>
  <c r="BE182" i="6" s="1"/>
  <c r="BI178" i="6"/>
  <c r="BH178" i="6"/>
  <c r="BG178" i="6"/>
  <c r="BF178" i="6"/>
  <c r="T178" i="6"/>
  <c r="R178" i="6"/>
  <c r="R172" i="6" s="1"/>
  <c r="P178" i="6"/>
  <c r="BK178" i="6"/>
  <c r="J178" i="6"/>
  <c r="BE178" i="6"/>
  <c r="BI173" i="6"/>
  <c r="BH173" i="6"/>
  <c r="BG173" i="6"/>
  <c r="BF173" i="6"/>
  <c r="T173" i="6"/>
  <c r="T172" i="6" s="1"/>
  <c r="R173" i="6"/>
  <c r="P173" i="6"/>
  <c r="BK173" i="6"/>
  <c r="BK172" i="6"/>
  <c r="J172" i="6" s="1"/>
  <c r="J173" i="6"/>
  <c r="BE173" i="6" s="1"/>
  <c r="J59" i="6"/>
  <c r="BI169" i="6"/>
  <c r="BH169" i="6"/>
  <c r="BG169" i="6"/>
  <c r="BF169" i="6"/>
  <c r="T169" i="6"/>
  <c r="R169" i="6"/>
  <c r="P169" i="6"/>
  <c r="BK169" i="6"/>
  <c r="J169" i="6"/>
  <c r="BE169" i="6" s="1"/>
  <c r="BI164" i="6"/>
  <c r="BH164" i="6"/>
  <c r="BG164" i="6"/>
  <c r="BF164" i="6"/>
  <c r="T164" i="6"/>
  <c r="R164" i="6"/>
  <c r="P164" i="6"/>
  <c r="BK164" i="6"/>
  <c r="J164" i="6"/>
  <c r="BE164" i="6"/>
  <c r="BI161" i="6"/>
  <c r="BH161" i="6"/>
  <c r="BG161" i="6"/>
  <c r="BF161" i="6"/>
  <c r="T161" i="6"/>
  <c r="R161" i="6"/>
  <c r="P161" i="6"/>
  <c r="BK161" i="6"/>
  <c r="J161" i="6"/>
  <c r="BE161" i="6" s="1"/>
  <c r="BI150" i="6"/>
  <c r="BH150" i="6"/>
  <c r="BG150" i="6"/>
  <c r="BF150" i="6"/>
  <c r="T150" i="6"/>
  <c r="R150" i="6"/>
  <c r="P150" i="6"/>
  <c r="BK150" i="6"/>
  <c r="J150" i="6"/>
  <c r="BE150" i="6"/>
  <c r="BI147" i="6"/>
  <c r="BH147" i="6"/>
  <c r="BG147" i="6"/>
  <c r="BF147" i="6"/>
  <c r="T147" i="6"/>
  <c r="R147" i="6"/>
  <c r="P147" i="6"/>
  <c r="BK147" i="6"/>
  <c r="J147" i="6"/>
  <c r="BE147" i="6" s="1"/>
  <c r="BI144" i="6"/>
  <c r="BH144" i="6"/>
  <c r="BG144" i="6"/>
  <c r="BF144" i="6"/>
  <c r="T144" i="6"/>
  <c r="R144" i="6"/>
  <c r="P144" i="6"/>
  <c r="BK144" i="6"/>
  <c r="J144" i="6"/>
  <c r="BE144" i="6"/>
  <c r="BI138" i="6"/>
  <c r="BH138" i="6"/>
  <c r="BG138" i="6"/>
  <c r="BF138" i="6"/>
  <c r="T138" i="6"/>
  <c r="R138" i="6"/>
  <c r="P138" i="6"/>
  <c r="BK138" i="6"/>
  <c r="J138" i="6"/>
  <c r="BE138" i="6"/>
  <c r="BI135" i="6"/>
  <c r="BH135" i="6"/>
  <c r="BG135" i="6"/>
  <c r="BF135" i="6"/>
  <c r="T135" i="6"/>
  <c r="R135" i="6"/>
  <c r="P135" i="6"/>
  <c r="BK135" i="6"/>
  <c r="J135" i="6"/>
  <c r="BE135" i="6"/>
  <c r="BI129" i="6"/>
  <c r="BH129" i="6"/>
  <c r="BG129" i="6"/>
  <c r="BF129" i="6"/>
  <c r="T129" i="6"/>
  <c r="R129" i="6"/>
  <c r="P129" i="6"/>
  <c r="BK129" i="6"/>
  <c r="J129" i="6"/>
  <c r="BE129" i="6"/>
  <c r="BI126" i="6"/>
  <c r="BH126" i="6"/>
  <c r="BG126" i="6"/>
  <c r="BF126" i="6"/>
  <c r="T126" i="6"/>
  <c r="R126" i="6"/>
  <c r="P126" i="6"/>
  <c r="BK126" i="6"/>
  <c r="J126" i="6"/>
  <c r="BE126" i="6"/>
  <c r="BI123" i="6"/>
  <c r="BH123" i="6"/>
  <c r="BG123" i="6"/>
  <c r="BF123" i="6"/>
  <c r="T123" i="6"/>
  <c r="R123" i="6"/>
  <c r="P123" i="6"/>
  <c r="BK123" i="6"/>
  <c r="J123" i="6"/>
  <c r="BE123" i="6"/>
  <c r="BI115" i="6"/>
  <c r="BH115" i="6"/>
  <c r="BG115" i="6"/>
  <c r="BF115" i="6"/>
  <c r="T115" i="6"/>
  <c r="R115" i="6"/>
  <c r="P115" i="6"/>
  <c r="BK115" i="6"/>
  <c r="J115" i="6"/>
  <c r="BE115" i="6"/>
  <c r="BI112" i="6"/>
  <c r="BH112" i="6"/>
  <c r="BG112" i="6"/>
  <c r="BF112" i="6"/>
  <c r="T112" i="6"/>
  <c r="R112" i="6"/>
  <c r="P112" i="6"/>
  <c r="BK112" i="6"/>
  <c r="J112" i="6"/>
  <c r="BE112" i="6"/>
  <c r="BI109" i="6"/>
  <c r="BH109" i="6"/>
  <c r="BG109" i="6"/>
  <c r="BF109" i="6"/>
  <c r="T109" i="6"/>
  <c r="R109" i="6"/>
  <c r="P109" i="6"/>
  <c r="BK109" i="6"/>
  <c r="J109" i="6"/>
  <c r="BE109" i="6"/>
  <c r="BI106" i="6"/>
  <c r="BH106" i="6"/>
  <c r="BG106" i="6"/>
  <c r="BF106" i="6"/>
  <c r="T106" i="6"/>
  <c r="R106" i="6"/>
  <c r="P106" i="6"/>
  <c r="BK106" i="6"/>
  <c r="J106" i="6"/>
  <c r="BE106" i="6"/>
  <c r="BI93" i="6"/>
  <c r="BH93" i="6"/>
  <c r="BG93" i="6"/>
  <c r="BF93" i="6"/>
  <c r="T93" i="6"/>
  <c r="R93" i="6"/>
  <c r="R86" i="6" s="1"/>
  <c r="P93" i="6"/>
  <c r="BK93" i="6"/>
  <c r="J93" i="6"/>
  <c r="BE93" i="6"/>
  <c r="BI90" i="6"/>
  <c r="BH90" i="6"/>
  <c r="BG90" i="6"/>
  <c r="BF90" i="6"/>
  <c r="J31" i="6" s="1"/>
  <c r="AW56" i="1" s="1"/>
  <c r="T90" i="6"/>
  <c r="R90" i="6"/>
  <c r="P90" i="6"/>
  <c r="BK90" i="6"/>
  <c r="J90" i="6"/>
  <c r="BE90" i="6"/>
  <c r="BI87" i="6"/>
  <c r="F34" i="6"/>
  <c r="BD56" i="1" s="1"/>
  <c r="BH87" i="6"/>
  <c r="BG87" i="6"/>
  <c r="BF87" i="6"/>
  <c r="T87" i="6"/>
  <c r="T86" i="6"/>
  <c r="R87" i="6"/>
  <c r="P87" i="6"/>
  <c r="P86" i="6" s="1"/>
  <c r="BK87" i="6"/>
  <c r="J87" i="6"/>
  <c r="BE87" i="6" s="1"/>
  <c r="J80" i="6"/>
  <c r="F80" i="6"/>
  <c r="F78" i="6"/>
  <c r="E76" i="6"/>
  <c r="J51" i="6"/>
  <c r="F51" i="6"/>
  <c r="F49" i="6"/>
  <c r="E47" i="6"/>
  <c r="J18" i="6"/>
  <c r="E18" i="6"/>
  <c r="F81" i="6" s="1"/>
  <c r="F52" i="6"/>
  <c r="J17" i="6"/>
  <c r="J12" i="6"/>
  <c r="J78" i="6" s="1"/>
  <c r="J49" i="6"/>
  <c r="E7" i="6"/>
  <c r="AY55" i="1"/>
  <c r="AX55" i="1"/>
  <c r="BI291" i="5"/>
  <c r="BH291" i="5"/>
  <c r="BG291" i="5"/>
  <c r="BF291" i="5"/>
  <c r="T291" i="5"/>
  <c r="T290" i="5" s="1"/>
  <c r="R291" i="5"/>
  <c r="R290" i="5"/>
  <c r="P291" i="5"/>
  <c r="P290" i="5" s="1"/>
  <c r="BK291" i="5"/>
  <c r="BK290" i="5" s="1"/>
  <c r="J290" i="5" s="1"/>
  <c r="J68" i="5" s="1"/>
  <c r="J291" i="5"/>
  <c r="BE291" i="5"/>
  <c r="BI288" i="5"/>
  <c r="BH288" i="5"/>
  <c r="BG288" i="5"/>
  <c r="BF288" i="5"/>
  <c r="T288" i="5"/>
  <c r="R288" i="5"/>
  <c r="P288" i="5"/>
  <c r="BK288" i="5"/>
  <c r="J288" i="5"/>
  <c r="BE288" i="5" s="1"/>
  <c r="BI285" i="5"/>
  <c r="BH285" i="5"/>
  <c r="BG285" i="5"/>
  <c r="BF285" i="5"/>
  <c r="T285" i="5"/>
  <c r="R285" i="5"/>
  <c r="P285" i="5"/>
  <c r="BK285" i="5"/>
  <c r="J285" i="5"/>
  <c r="BE285" i="5"/>
  <c r="BI282" i="5"/>
  <c r="BH282" i="5"/>
  <c r="BG282" i="5"/>
  <c r="BF282" i="5"/>
  <c r="T282" i="5"/>
  <c r="R282" i="5"/>
  <c r="P282" i="5"/>
  <c r="BK282" i="5"/>
  <c r="J282" i="5"/>
  <c r="BE282" i="5" s="1"/>
  <c r="BI279" i="5"/>
  <c r="BH279" i="5"/>
  <c r="BG279" i="5"/>
  <c r="BF279" i="5"/>
  <c r="T279" i="5"/>
  <c r="R279" i="5"/>
  <c r="P279" i="5"/>
  <c r="BK279" i="5"/>
  <c r="J279" i="5"/>
  <c r="BE279" i="5"/>
  <c r="BI276" i="5"/>
  <c r="BH276" i="5"/>
  <c r="BG276" i="5"/>
  <c r="BF276" i="5"/>
  <c r="T276" i="5"/>
  <c r="R276" i="5"/>
  <c r="P276" i="5"/>
  <c r="BK276" i="5"/>
  <c r="J276" i="5"/>
  <c r="BE276" i="5" s="1"/>
  <c r="BI273" i="5"/>
  <c r="BH273" i="5"/>
  <c r="BG273" i="5"/>
  <c r="BF273" i="5"/>
  <c r="T273" i="5"/>
  <c r="R273" i="5"/>
  <c r="P273" i="5"/>
  <c r="BK273" i="5"/>
  <c r="J273" i="5"/>
  <c r="BE273" i="5"/>
  <c r="BI270" i="5"/>
  <c r="BH270" i="5"/>
  <c r="BG270" i="5"/>
  <c r="BF270" i="5"/>
  <c r="T270" i="5"/>
  <c r="R270" i="5"/>
  <c r="P270" i="5"/>
  <c r="BK270" i="5"/>
  <c r="J270" i="5"/>
  <c r="BE270" i="5" s="1"/>
  <c r="BI267" i="5"/>
  <c r="BH267" i="5"/>
  <c r="BG267" i="5"/>
  <c r="BF267" i="5"/>
  <c r="T267" i="5"/>
  <c r="R267" i="5"/>
  <c r="P267" i="5"/>
  <c r="BK267" i="5"/>
  <c r="J267" i="5"/>
  <c r="BE267" i="5" s="1"/>
  <c r="BI264" i="5"/>
  <c r="BH264" i="5"/>
  <c r="BG264" i="5"/>
  <c r="BF264" i="5"/>
  <c r="T264" i="5"/>
  <c r="R264" i="5"/>
  <c r="P264" i="5"/>
  <c r="P263" i="5"/>
  <c r="P262" i="5" s="1"/>
  <c r="BK264" i="5"/>
  <c r="J264" i="5"/>
  <c r="BE264" i="5"/>
  <c r="BI260" i="5"/>
  <c r="BH260" i="5"/>
  <c r="BG260" i="5"/>
  <c r="BF260" i="5"/>
  <c r="T260" i="5"/>
  <c r="T259" i="5" s="1"/>
  <c r="R260" i="5"/>
  <c r="R259" i="5" s="1"/>
  <c r="P260" i="5"/>
  <c r="P259" i="5"/>
  <c r="BK260" i="5"/>
  <c r="BK259" i="5" s="1"/>
  <c r="J259" i="5"/>
  <c r="J65" i="5" s="1"/>
  <c r="J260" i="5"/>
  <c r="BE260" i="5"/>
  <c r="BI254" i="5"/>
  <c r="BH254" i="5"/>
  <c r="BG254" i="5"/>
  <c r="BF254" i="5"/>
  <c r="T254" i="5"/>
  <c r="R254" i="5"/>
  <c r="P254" i="5"/>
  <c r="BK254" i="5"/>
  <c r="J254" i="5"/>
  <c r="BE254" i="5"/>
  <c r="BI251" i="5"/>
  <c r="BH251" i="5"/>
  <c r="BG251" i="5"/>
  <c r="BF251" i="5"/>
  <c r="T251" i="5"/>
  <c r="R251" i="5"/>
  <c r="P251" i="5"/>
  <c r="BK251" i="5"/>
  <c r="J251" i="5"/>
  <c r="BE251" i="5" s="1"/>
  <c r="BI248" i="5"/>
  <c r="BH248" i="5"/>
  <c r="BG248" i="5"/>
  <c r="BF248" i="5"/>
  <c r="T248" i="5"/>
  <c r="T247" i="5"/>
  <c r="R248" i="5"/>
  <c r="R247" i="5" s="1"/>
  <c r="P248" i="5"/>
  <c r="P247" i="5"/>
  <c r="BK248" i="5"/>
  <c r="BK247" i="5" s="1"/>
  <c r="J247" i="5" s="1"/>
  <c r="J64" i="5" s="1"/>
  <c r="J248" i="5"/>
  <c r="BE248" i="5"/>
  <c r="BI244" i="5"/>
  <c r="BH244" i="5"/>
  <c r="BG244" i="5"/>
  <c r="BF244" i="5"/>
  <c r="T244" i="5"/>
  <c r="R244" i="5"/>
  <c r="P244" i="5"/>
  <c r="BK244" i="5"/>
  <c r="J244" i="5"/>
  <c r="BE244" i="5"/>
  <c r="BI241" i="5"/>
  <c r="BH241" i="5"/>
  <c r="BG241" i="5"/>
  <c r="BF241" i="5"/>
  <c r="T241" i="5"/>
  <c r="R241" i="5"/>
  <c r="P241" i="5"/>
  <c r="BK241" i="5"/>
  <c r="J241" i="5"/>
  <c r="BE241" i="5" s="1"/>
  <c r="BI238" i="5"/>
  <c r="BH238" i="5"/>
  <c r="BG238" i="5"/>
  <c r="BF238" i="5"/>
  <c r="T238" i="5"/>
  <c r="R238" i="5"/>
  <c r="P238" i="5"/>
  <c r="BK238" i="5"/>
  <c r="J238" i="5"/>
  <c r="BE238" i="5"/>
  <c r="BI235" i="5"/>
  <c r="BH235" i="5"/>
  <c r="BG235" i="5"/>
  <c r="BF235" i="5"/>
  <c r="T235" i="5"/>
  <c r="T211" i="5" s="1"/>
  <c r="R235" i="5"/>
  <c r="P235" i="5"/>
  <c r="BK235" i="5"/>
  <c r="J235" i="5"/>
  <c r="BE235" i="5" s="1"/>
  <c r="BI232" i="5"/>
  <c r="BH232" i="5"/>
  <c r="BG232" i="5"/>
  <c r="BF232" i="5"/>
  <c r="T232" i="5"/>
  <c r="R232" i="5"/>
  <c r="P232" i="5"/>
  <c r="P211" i="5" s="1"/>
  <c r="BK232" i="5"/>
  <c r="J232" i="5"/>
  <c r="BE232" i="5"/>
  <c r="BI229" i="5"/>
  <c r="BH229" i="5"/>
  <c r="BG229" i="5"/>
  <c r="BF229" i="5"/>
  <c r="T229" i="5"/>
  <c r="R229" i="5"/>
  <c r="P229" i="5"/>
  <c r="BK229" i="5"/>
  <c r="J229" i="5"/>
  <c r="BE229" i="5" s="1"/>
  <c r="BI226" i="5"/>
  <c r="BH226" i="5"/>
  <c r="BG226" i="5"/>
  <c r="BF226" i="5"/>
  <c r="T226" i="5"/>
  <c r="R226" i="5"/>
  <c r="P226" i="5"/>
  <c r="BK226" i="5"/>
  <c r="J226" i="5"/>
  <c r="BE226" i="5"/>
  <c r="BI223" i="5"/>
  <c r="BH223" i="5"/>
  <c r="BG223" i="5"/>
  <c r="BF223" i="5"/>
  <c r="T223" i="5"/>
  <c r="R223" i="5"/>
  <c r="P223" i="5"/>
  <c r="BK223" i="5"/>
  <c r="J223" i="5"/>
  <c r="BE223" i="5" s="1"/>
  <c r="BI220" i="5"/>
  <c r="BH220" i="5"/>
  <c r="BG220" i="5"/>
  <c r="BF220" i="5"/>
  <c r="T220" i="5"/>
  <c r="R220" i="5"/>
  <c r="P220" i="5"/>
  <c r="BK220" i="5"/>
  <c r="J220" i="5"/>
  <c r="BE220" i="5"/>
  <c r="BI215" i="5"/>
  <c r="BH215" i="5"/>
  <c r="BG215" i="5"/>
  <c r="BF215" i="5"/>
  <c r="T215" i="5"/>
  <c r="R215" i="5"/>
  <c r="P215" i="5"/>
  <c r="BK215" i="5"/>
  <c r="J215" i="5"/>
  <c r="BE215" i="5" s="1"/>
  <c r="BI212" i="5"/>
  <c r="BH212" i="5"/>
  <c r="BG212" i="5"/>
  <c r="BF212" i="5"/>
  <c r="T212" i="5"/>
  <c r="R212" i="5"/>
  <c r="R211" i="5" s="1"/>
  <c r="P212" i="5"/>
  <c r="BK212" i="5"/>
  <c r="J212" i="5"/>
  <c r="BE212" i="5" s="1"/>
  <c r="BI206" i="5"/>
  <c r="BH206" i="5"/>
  <c r="BG206" i="5"/>
  <c r="BF206" i="5"/>
  <c r="T206" i="5"/>
  <c r="T205" i="5"/>
  <c r="R206" i="5"/>
  <c r="R205" i="5" s="1"/>
  <c r="P206" i="5"/>
  <c r="P205" i="5"/>
  <c r="BK206" i="5"/>
  <c r="BK205" i="5" s="1"/>
  <c r="J205" i="5" s="1"/>
  <c r="J62" i="5" s="1"/>
  <c r="J206" i="5"/>
  <c r="BE206" i="5" s="1"/>
  <c r="BI202" i="5"/>
  <c r="BH202" i="5"/>
  <c r="BG202" i="5"/>
  <c r="BF202" i="5"/>
  <c r="T202" i="5"/>
  <c r="R202" i="5"/>
  <c r="R192" i="5" s="1"/>
  <c r="P202" i="5"/>
  <c r="BK202" i="5"/>
  <c r="J202" i="5"/>
  <c r="BE202" i="5"/>
  <c r="BI199" i="5"/>
  <c r="BH199" i="5"/>
  <c r="BG199" i="5"/>
  <c r="BF199" i="5"/>
  <c r="T199" i="5"/>
  <c r="R199" i="5"/>
  <c r="P199" i="5"/>
  <c r="BK199" i="5"/>
  <c r="J199" i="5"/>
  <c r="BE199" i="5" s="1"/>
  <c r="BI196" i="5"/>
  <c r="BH196" i="5"/>
  <c r="BG196" i="5"/>
  <c r="BF196" i="5"/>
  <c r="T196" i="5"/>
  <c r="R196" i="5"/>
  <c r="P196" i="5"/>
  <c r="BK196" i="5"/>
  <c r="J196" i="5"/>
  <c r="BE196" i="5"/>
  <c r="BI193" i="5"/>
  <c r="BH193" i="5"/>
  <c r="BG193" i="5"/>
  <c r="BF193" i="5"/>
  <c r="T193" i="5"/>
  <c r="R193" i="5"/>
  <c r="P193" i="5"/>
  <c r="BK193" i="5"/>
  <c r="BK192" i="5"/>
  <c r="J192" i="5" s="1"/>
  <c r="J61" i="5" s="1"/>
  <c r="J193" i="5"/>
  <c r="BE193" i="5"/>
  <c r="BI189" i="5"/>
  <c r="BH189" i="5"/>
  <c r="BG189" i="5"/>
  <c r="BF189" i="5"/>
  <c r="T189" i="5"/>
  <c r="R189" i="5"/>
  <c r="P189" i="5"/>
  <c r="BK189" i="5"/>
  <c r="J189" i="5"/>
  <c r="BE189" i="5" s="1"/>
  <c r="BI186" i="5"/>
  <c r="BH186" i="5"/>
  <c r="BG186" i="5"/>
  <c r="BF186" i="5"/>
  <c r="T186" i="5"/>
  <c r="R186" i="5"/>
  <c r="P186" i="5"/>
  <c r="P177" i="5" s="1"/>
  <c r="BK186" i="5"/>
  <c r="J186" i="5"/>
  <c r="BE186" i="5"/>
  <c r="BI183" i="5"/>
  <c r="BH183" i="5"/>
  <c r="BG183" i="5"/>
  <c r="BF183" i="5"/>
  <c r="T183" i="5"/>
  <c r="T177" i="5" s="1"/>
  <c r="R183" i="5"/>
  <c r="P183" i="5"/>
  <c r="BK183" i="5"/>
  <c r="J183" i="5"/>
  <c r="BE183" i="5" s="1"/>
  <c r="BI178" i="5"/>
  <c r="BH178" i="5"/>
  <c r="BG178" i="5"/>
  <c r="BF178" i="5"/>
  <c r="T178" i="5"/>
  <c r="R178" i="5"/>
  <c r="R177" i="5" s="1"/>
  <c r="P178" i="5"/>
  <c r="BK178" i="5"/>
  <c r="J178" i="5"/>
  <c r="BE178" i="5"/>
  <c r="BI174" i="5"/>
  <c r="BH174" i="5"/>
  <c r="BG174" i="5"/>
  <c r="BF174" i="5"/>
  <c r="T174" i="5"/>
  <c r="R174" i="5"/>
  <c r="P174" i="5"/>
  <c r="BK174" i="5"/>
  <c r="J174" i="5"/>
  <c r="BE174" i="5"/>
  <c r="BI171" i="5"/>
  <c r="BH171" i="5"/>
  <c r="BG171" i="5"/>
  <c r="BF171" i="5"/>
  <c r="T171" i="5"/>
  <c r="R171" i="5"/>
  <c r="P171" i="5"/>
  <c r="BK171" i="5"/>
  <c r="J171" i="5"/>
  <c r="BE171" i="5" s="1"/>
  <c r="BI168" i="5"/>
  <c r="BH168" i="5"/>
  <c r="BG168" i="5"/>
  <c r="BF168" i="5"/>
  <c r="T168" i="5"/>
  <c r="R168" i="5"/>
  <c r="P168" i="5"/>
  <c r="BK168" i="5"/>
  <c r="J168" i="5"/>
  <c r="BE168" i="5"/>
  <c r="BI165" i="5"/>
  <c r="BH165" i="5"/>
  <c r="BG165" i="5"/>
  <c r="BF165" i="5"/>
  <c r="T165" i="5"/>
  <c r="R165" i="5"/>
  <c r="P165" i="5"/>
  <c r="BK165" i="5"/>
  <c r="J165" i="5"/>
  <c r="BE165" i="5" s="1"/>
  <c r="BI162" i="5"/>
  <c r="BH162" i="5"/>
  <c r="BG162" i="5"/>
  <c r="BF162" i="5"/>
  <c r="T162" i="5"/>
  <c r="R162" i="5"/>
  <c r="P162" i="5"/>
  <c r="BK162" i="5"/>
  <c r="J162" i="5"/>
  <c r="BE162" i="5"/>
  <c r="BI159" i="5"/>
  <c r="BH159" i="5"/>
  <c r="BG159" i="5"/>
  <c r="BF159" i="5"/>
  <c r="T159" i="5"/>
  <c r="R159" i="5"/>
  <c r="P159" i="5"/>
  <c r="BK159" i="5"/>
  <c r="BK138" i="5" s="1"/>
  <c r="J138" i="5" s="1"/>
  <c r="J59" i="5" s="1"/>
  <c r="J159" i="5"/>
  <c r="BE159" i="5" s="1"/>
  <c r="BI156" i="5"/>
  <c r="BH156" i="5"/>
  <c r="BG156" i="5"/>
  <c r="BF156" i="5"/>
  <c r="T156" i="5"/>
  <c r="R156" i="5"/>
  <c r="P156" i="5"/>
  <c r="BK156" i="5"/>
  <c r="J156" i="5"/>
  <c r="BE156" i="5"/>
  <c r="BI152" i="5"/>
  <c r="BH152" i="5"/>
  <c r="BG152" i="5"/>
  <c r="BF152" i="5"/>
  <c r="T152" i="5"/>
  <c r="R152" i="5"/>
  <c r="P152" i="5"/>
  <c r="BK152" i="5"/>
  <c r="J152" i="5"/>
  <c r="BE152" i="5" s="1"/>
  <c r="BI149" i="5"/>
  <c r="BH149" i="5"/>
  <c r="BG149" i="5"/>
  <c r="BF149" i="5"/>
  <c r="T149" i="5"/>
  <c r="R149" i="5"/>
  <c r="P149" i="5"/>
  <c r="BK149" i="5"/>
  <c r="J149" i="5"/>
  <c r="BE149" i="5"/>
  <c r="BI146" i="5"/>
  <c r="BH146" i="5"/>
  <c r="BG146" i="5"/>
  <c r="BF146" i="5"/>
  <c r="T146" i="5"/>
  <c r="R146" i="5"/>
  <c r="P146" i="5"/>
  <c r="BK146" i="5"/>
  <c r="J146" i="5"/>
  <c r="BE146" i="5" s="1"/>
  <c r="BI142" i="5"/>
  <c r="BH142" i="5"/>
  <c r="BG142" i="5"/>
  <c r="BF142" i="5"/>
  <c r="T142" i="5"/>
  <c r="R142" i="5"/>
  <c r="P142" i="5"/>
  <c r="BK142" i="5"/>
  <c r="J142" i="5"/>
  <c r="BE142" i="5"/>
  <c r="BI139" i="5"/>
  <c r="BH139" i="5"/>
  <c r="BG139" i="5"/>
  <c r="BF139" i="5"/>
  <c r="T139" i="5"/>
  <c r="R139" i="5"/>
  <c r="R138" i="5"/>
  <c r="P139" i="5"/>
  <c r="BK139" i="5"/>
  <c r="J139" i="5"/>
  <c r="BE139" i="5"/>
  <c r="BI135" i="5"/>
  <c r="BH135" i="5"/>
  <c r="BG135" i="5"/>
  <c r="BF135" i="5"/>
  <c r="T135" i="5"/>
  <c r="R135" i="5"/>
  <c r="P135" i="5"/>
  <c r="BK135" i="5"/>
  <c r="J135" i="5"/>
  <c r="BE135" i="5" s="1"/>
  <c r="BI132" i="5"/>
  <c r="BH132" i="5"/>
  <c r="BG132" i="5"/>
  <c r="BF132" i="5"/>
  <c r="T132" i="5"/>
  <c r="R132" i="5"/>
  <c r="P132" i="5"/>
  <c r="BK132" i="5"/>
  <c r="J132" i="5"/>
  <c r="BE132" i="5"/>
  <c r="BI125" i="5"/>
  <c r="BH125" i="5"/>
  <c r="BG125" i="5"/>
  <c r="BF125" i="5"/>
  <c r="T125" i="5"/>
  <c r="R125" i="5"/>
  <c r="P125" i="5"/>
  <c r="BK125" i="5"/>
  <c r="J125" i="5"/>
  <c r="BE125" i="5" s="1"/>
  <c r="BI122" i="5"/>
  <c r="BH122" i="5"/>
  <c r="BG122" i="5"/>
  <c r="BF122" i="5"/>
  <c r="T122" i="5"/>
  <c r="R122" i="5"/>
  <c r="P122" i="5"/>
  <c r="BK122" i="5"/>
  <c r="J122" i="5"/>
  <c r="BE122" i="5"/>
  <c r="BI119" i="5"/>
  <c r="BH119" i="5"/>
  <c r="BG119" i="5"/>
  <c r="BF119" i="5"/>
  <c r="T119" i="5"/>
  <c r="R119" i="5"/>
  <c r="P119" i="5"/>
  <c r="BK119" i="5"/>
  <c r="J119" i="5"/>
  <c r="BE119" i="5" s="1"/>
  <c r="BI116" i="5"/>
  <c r="BH116" i="5"/>
  <c r="BG116" i="5"/>
  <c r="BF116" i="5"/>
  <c r="T116" i="5"/>
  <c r="R116" i="5"/>
  <c r="P116" i="5"/>
  <c r="BK116" i="5"/>
  <c r="J116" i="5"/>
  <c r="BE116" i="5"/>
  <c r="BI113" i="5"/>
  <c r="BH113" i="5"/>
  <c r="BG113" i="5"/>
  <c r="BF113" i="5"/>
  <c r="T113" i="5"/>
  <c r="R113" i="5"/>
  <c r="P113" i="5"/>
  <c r="BK113" i="5"/>
  <c r="J113" i="5"/>
  <c r="BE113" i="5" s="1"/>
  <c r="BI110" i="5"/>
  <c r="BH110" i="5"/>
  <c r="BG110" i="5"/>
  <c r="BF110" i="5"/>
  <c r="T110" i="5"/>
  <c r="R110" i="5"/>
  <c r="P110" i="5"/>
  <c r="BK110" i="5"/>
  <c r="J110" i="5"/>
  <c r="BE110" i="5"/>
  <c r="BI107" i="5"/>
  <c r="BH107" i="5"/>
  <c r="BG107" i="5"/>
  <c r="BF107" i="5"/>
  <c r="T107" i="5"/>
  <c r="R107" i="5"/>
  <c r="P107" i="5"/>
  <c r="BK107" i="5"/>
  <c r="J107" i="5"/>
  <c r="BE107" i="5" s="1"/>
  <c r="BI103" i="5"/>
  <c r="BH103" i="5"/>
  <c r="BG103" i="5"/>
  <c r="BF103" i="5"/>
  <c r="T103" i="5"/>
  <c r="R103" i="5"/>
  <c r="P103" i="5"/>
  <c r="BK103" i="5"/>
  <c r="J103" i="5"/>
  <c r="BE103" i="5"/>
  <c r="BI100" i="5"/>
  <c r="BH100" i="5"/>
  <c r="BG100" i="5"/>
  <c r="BF100" i="5"/>
  <c r="T100" i="5"/>
  <c r="R100" i="5"/>
  <c r="P100" i="5"/>
  <c r="BK100" i="5"/>
  <c r="J100" i="5"/>
  <c r="BE100" i="5" s="1"/>
  <c r="BI97" i="5"/>
  <c r="BH97" i="5"/>
  <c r="BG97" i="5"/>
  <c r="BF97" i="5"/>
  <c r="T97" i="5"/>
  <c r="R97" i="5"/>
  <c r="P97" i="5"/>
  <c r="BK97" i="5"/>
  <c r="J97" i="5"/>
  <c r="BE97" i="5"/>
  <c r="BI94" i="5"/>
  <c r="BH94" i="5"/>
  <c r="BG94" i="5"/>
  <c r="BF94" i="5"/>
  <c r="T94" i="5"/>
  <c r="R94" i="5"/>
  <c r="P94" i="5"/>
  <c r="BK94" i="5"/>
  <c r="J94" i="5"/>
  <c r="BE94" i="5" s="1"/>
  <c r="BI91" i="5"/>
  <c r="F34" i="5"/>
  <c r="BD55" i="1" s="1"/>
  <c r="BH91" i="5"/>
  <c r="BG91" i="5"/>
  <c r="F32" i="5" s="1"/>
  <c r="BB55" i="1" s="1"/>
  <c r="BF91" i="5"/>
  <c r="J31" i="5" s="1"/>
  <c r="AW55" i="1" s="1"/>
  <c r="T91" i="5"/>
  <c r="T90" i="5" s="1"/>
  <c r="R91" i="5"/>
  <c r="P91" i="5"/>
  <c r="P90" i="5" s="1"/>
  <c r="BK91" i="5"/>
  <c r="J91" i="5"/>
  <c r="BE91" i="5" s="1"/>
  <c r="J84" i="5"/>
  <c r="F84" i="5"/>
  <c r="F82" i="5"/>
  <c r="E80" i="5"/>
  <c r="J51" i="5"/>
  <c r="F51" i="5"/>
  <c r="F49" i="5"/>
  <c r="E47" i="5"/>
  <c r="J18" i="5"/>
  <c r="E18" i="5"/>
  <c r="F85" i="5" s="1"/>
  <c r="F52" i="5"/>
  <c r="J17" i="5"/>
  <c r="J12" i="5"/>
  <c r="J82" i="5" s="1"/>
  <c r="J49" i="5"/>
  <c r="E7" i="5"/>
  <c r="AY54" i="1"/>
  <c r="AX54" i="1"/>
  <c r="BI149" i="4"/>
  <c r="BH149" i="4"/>
  <c r="BG149" i="4"/>
  <c r="BF149" i="4"/>
  <c r="T149" i="4"/>
  <c r="R149" i="4"/>
  <c r="P149" i="4"/>
  <c r="BK149" i="4"/>
  <c r="J149" i="4"/>
  <c r="BE149" i="4" s="1"/>
  <c r="BI146" i="4"/>
  <c r="BH146" i="4"/>
  <c r="BG146" i="4"/>
  <c r="BF146" i="4"/>
  <c r="T146" i="4"/>
  <c r="R146" i="4"/>
  <c r="P146" i="4"/>
  <c r="BK146" i="4"/>
  <c r="J146" i="4"/>
  <c r="BE146" i="4"/>
  <c r="BI143" i="4"/>
  <c r="BH143" i="4"/>
  <c r="BG143" i="4"/>
  <c r="BF143" i="4"/>
  <c r="T143" i="4"/>
  <c r="R143" i="4"/>
  <c r="P143" i="4"/>
  <c r="BK143" i="4"/>
  <c r="J143" i="4"/>
  <c r="BE143" i="4" s="1"/>
  <c r="BI140" i="4"/>
  <c r="BH140" i="4"/>
  <c r="BG140" i="4"/>
  <c r="BF140" i="4"/>
  <c r="T140" i="4"/>
  <c r="R140" i="4"/>
  <c r="P140" i="4"/>
  <c r="BK140" i="4"/>
  <c r="J140" i="4"/>
  <c r="BE140" i="4"/>
  <c r="BI137" i="4"/>
  <c r="BH137" i="4"/>
  <c r="BG137" i="4"/>
  <c r="BF137" i="4"/>
  <c r="T137" i="4"/>
  <c r="R137" i="4"/>
  <c r="P137" i="4"/>
  <c r="BK137" i="4"/>
  <c r="J137" i="4"/>
  <c r="BE137" i="4" s="1"/>
  <c r="BI131" i="4"/>
  <c r="BH131" i="4"/>
  <c r="BG131" i="4"/>
  <c r="BF131" i="4"/>
  <c r="T131" i="4"/>
  <c r="R131" i="4"/>
  <c r="P131" i="4"/>
  <c r="BK131" i="4"/>
  <c r="J131" i="4"/>
  <c r="BE131" i="4" s="1"/>
  <c r="BI128" i="4"/>
  <c r="BH128" i="4"/>
  <c r="BG128" i="4"/>
  <c r="BF128" i="4"/>
  <c r="T128" i="4"/>
  <c r="R128" i="4"/>
  <c r="P128" i="4"/>
  <c r="BK128" i="4"/>
  <c r="J128" i="4"/>
  <c r="BE128" i="4" s="1"/>
  <c r="BI125" i="4"/>
  <c r="BH125" i="4"/>
  <c r="BG125" i="4"/>
  <c r="BF125" i="4"/>
  <c r="T125" i="4"/>
  <c r="R125" i="4"/>
  <c r="P125" i="4"/>
  <c r="BK125" i="4"/>
  <c r="J125" i="4"/>
  <c r="BE125" i="4" s="1"/>
  <c r="BI122" i="4"/>
  <c r="BH122" i="4"/>
  <c r="BG122" i="4"/>
  <c r="BF122" i="4"/>
  <c r="T122" i="4"/>
  <c r="R122" i="4"/>
  <c r="P122" i="4"/>
  <c r="BK122" i="4"/>
  <c r="J122" i="4"/>
  <c r="BE122" i="4" s="1"/>
  <c r="BI119" i="4"/>
  <c r="BH119" i="4"/>
  <c r="BG119" i="4"/>
  <c r="BF119" i="4"/>
  <c r="T119" i="4"/>
  <c r="R119" i="4"/>
  <c r="P119" i="4"/>
  <c r="BK119" i="4"/>
  <c r="J119" i="4"/>
  <c r="BE119" i="4"/>
  <c r="BI116" i="4"/>
  <c r="BH116" i="4"/>
  <c r="BG116" i="4"/>
  <c r="BF116" i="4"/>
  <c r="T116" i="4"/>
  <c r="R116" i="4"/>
  <c r="P116" i="4"/>
  <c r="BK116" i="4"/>
  <c r="J116" i="4"/>
  <c r="BE116" i="4" s="1"/>
  <c r="BI113" i="4"/>
  <c r="BH113" i="4"/>
  <c r="BG113" i="4"/>
  <c r="BF113" i="4"/>
  <c r="T113" i="4"/>
  <c r="R113" i="4"/>
  <c r="P113" i="4"/>
  <c r="BK113" i="4"/>
  <c r="J113" i="4"/>
  <c r="BE113" i="4"/>
  <c r="BI110" i="4"/>
  <c r="BH110" i="4"/>
  <c r="BG110" i="4"/>
  <c r="BF110" i="4"/>
  <c r="T110" i="4"/>
  <c r="R110" i="4"/>
  <c r="P110" i="4"/>
  <c r="BK110" i="4"/>
  <c r="J110" i="4"/>
  <c r="BE110" i="4" s="1"/>
  <c r="BI107" i="4"/>
  <c r="BH107" i="4"/>
  <c r="BG107" i="4"/>
  <c r="BF107" i="4"/>
  <c r="T107" i="4"/>
  <c r="R107" i="4"/>
  <c r="P107" i="4"/>
  <c r="BK107" i="4"/>
  <c r="J107" i="4"/>
  <c r="BE107" i="4" s="1"/>
  <c r="BI104" i="4"/>
  <c r="BH104" i="4"/>
  <c r="BG104" i="4"/>
  <c r="BF104" i="4"/>
  <c r="T104" i="4"/>
  <c r="R104" i="4"/>
  <c r="P104" i="4"/>
  <c r="BK104" i="4"/>
  <c r="J104" i="4"/>
  <c r="BE104" i="4" s="1"/>
  <c r="BI101" i="4"/>
  <c r="F34" i="4" s="1"/>
  <c r="BD54" i="1" s="1"/>
  <c r="BH101" i="4"/>
  <c r="BG101" i="4"/>
  <c r="BF101" i="4"/>
  <c r="T101" i="4"/>
  <c r="R101" i="4"/>
  <c r="P101" i="4"/>
  <c r="BK101" i="4"/>
  <c r="J101" i="4"/>
  <c r="BE101" i="4" s="1"/>
  <c r="BI98" i="4"/>
  <c r="BH98" i="4"/>
  <c r="BG98" i="4"/>
  <c r="BF98" i="4"/>
  <c r="T98" i="4"/>
  <c r="R98" i="4"/>
  <c r="P98" i="4"/>
  <c r="BK98" i="4"/>
  <c r="J98" i="4"/>
  <c r="BE98" i="4" s="1"/>
  <c r="BI93" i="4"/>
  <c r="BH93" i="4"/>
  <c r="F33" i="4" s="1"/>
  <c r="BC54" i="1" s="1"/>
  <c r="BG93" i="4"/>
  <c r="BF93" i="4"/>
  <c r="T93" i="4"/>
  <c r="R93" i="4"/>
  <c r="P93" i="4"/>
  <c r="BK93" i="4"/>
  <c r="J93" i="4"/>
  <c r="BE93" i="4"/>
  <c r="BI90" i="4"/>
  <c r="BH90" i="4"/>
  <c r="BG90" i="4"/>
  <c r="BF90" i="4"/>
  <c r="T90" i="4"/>
  <c r="R90" i="4"/>
  <c r="P90" i="4"/>
  <c r="BK90" i="4"/>
  <c r="BK80" i="4" s="1"/>
  <c r="J90" i="4"/>
  <c r="BE90" i="4" s="1"/>
  <c r="BI81" i="4"/>
  <c r="BH81" i="4"/>
  <c r="BG81" i="4"/>
  <c r="BF81" i="4"/>
  <c r="F31" i="4" s="1"/>
  <c r="BA54" i="1" s="1"/>
  <c r="T81" i="4"/>
  <c r="T80" i="4" s="1"/>
  <c r="T79" i="4" s="1"/>
  <c r="T78" i="4" s="1"/>
  <c r="R81" i="4"/>
  <c r="P81" i="4"/>
  <c r="BK81" i="4"/>
  <c r="J81" i="4"/>
  <c r="BE81" i="4" s="1"/>
  <c r="J74" i="4"/>
  <c r="F74" i="4"/>
  <c r="F72" i="4"/>
  <c r="E70" i="4"/>
  <c r="J51" i="4"/>
  <c r="F51" i="4"/>
  <c r="F49" i="4"/>
  <c r="E47" i="4"/>
  <c r="J18" i="4"/>
  <c r="E18" i="4"/>
  <c r="F75" i="4"/>
  <c r="F52" i="4"/>
  <c r="J17" i="4"/>
  <c r="J12" i="4"/>
  <c r="J72" i="4"/>
  <c r="J49" i="4"/>
  <c r="E7" i="4"/>
  <c r="E68" i="4" s="1"/>
  <c r="E45" i="4"/>
  <c r="AY53" i="1"/>
  <c r="AX53" i="1"/>
  <c r="BI479" i="3"/>
  <c r="BH479" i="3"/>
  <c r="BG479" i="3"/>
  <c r="BF479" i="3"/>
  <c r="T479" i="3"/>
  <c r="T478" i="3"/>
  <c r="R479" i="3"/>
  <c r="R478" i="3" s="1"/>
  <c r="P479" i="3"/>
  <c r="P478" i="3"/>
  <c r="BK479" i="3"/>
  <c r="BK478" i="3" s="1"/>
  <c r="J478" i="3" s="1"/>
  <c r="J63" i="3" s="1"/>
  <c r="J479" i="3"/>
  <c r="BE479" i="3"/>
  <c r="BI473" i="3"/>
  <c r="BH473" i="3"/>
  <c r="BG473" i="3"/>
  <c r="BF473" i="3"/>
  <c r="T473" i="3"/>
  <c r="R473" i="3"/>
  <c r="P473" i="3"/>
  <c r="BK473" i="3"/>
  <c r="J473" i="3"/>
  <c r="BE473" i="3"/>
  <c r="BI466" i="3"/>
  <c r="BH466" i="3"/>
  <c r="BG466" i="3"/>
  <c r="BF466" i="3"/>
  <c r="T466" i="3"/>
  <c r="R466" i="3"/>
  <c r="P466" i="3"/>
  <c r="BK466" i="3"/>
  <c r="J466" i="3"/>
  <c r="BE466" i="3" s="1"/>
  <c r="BI463" i="3"/>
  <c r="BH463" i="3"/>
  <c r="BG463" i="3"/>
  <c r="BF463" i="3"/>
  <c r="T463" i="3"/>
  <c r="R463" i="3"/>
  <c r="P463" i="3"/>
  <c r="BK463" i="3"/>
  <c r="J463" i="3"/>
  <c r="BE463" i="3"/>
  <c r="BI455" i="3"/>
  <c r="BH455" i="3"/>
  <c r="BG455" i="3"/>
  <c r="BF455" i="3"/>
  <c r="T455" i="3"/>
  <c r="R455" i="3"/>
  <c r="P455" i="3"/>
  <c r="BK455" i="3"/>
  <c r="J455" i="3"/>
  <c r="BE455" i="3" s="1"/>
  <c r="BI450" i="3"/>
  <c r="BH450" i="3"/>
  <c r="BG450" i="3"/>
  <c r="BF450" i="3"/>
  <c r="T450" i="3"/>
  <c r="R450" i="3"/>
  <c r="P450" i="3"/>
  <c r="BK450" i="3"/>
  <c r="J450" i="3"/>
  <c r="BE450" i="3"/>
  <c r="BI447" i="3"/>
  <c r="BH447" i="3"/>
  <c r="BG447" i="3"/>
  <c r="BF447" i="3"/>
  <c r="T447" i="3"/>
  <c r="T446" i="3" s="1"/>
  <c r="R447" i="3"/>
  <c r="R446" i="3"/>
  <c r="P447" i="3"/>
  <c r="P446" i="3" s="1"/>
  <c r="BK447" i="3"/>
  <c r="BK446" i="3"/>
  <c r="J446" i="3" s="1"/>
  <c r="J62" i="3" s="1"/>
  <c r="J447" i="3"/>
  <c r="BE447" i="3" s="1"/>
  <c r="BI435" i="3"/>
  <c r="BH435" i="3"/>
  <c r="BG435" i="3"/>
  <c r="BF435" i="3"/>
  <c r="T435" i="3"/>
  <c r="R435" i="3"/>
  <c r="P435" i="3"/>
  <c r="BK435" i="3"/>
  <c r="J435" i="3"/>
  <c r="BE435" i="3" s="1"/>
  <c r="BI432" i="3"/>
  <c r="BH432" i="3"/>
  <c r="BG432" i="3"/>
  <c r="BF432" i="3"/>
  <c r="T432" i="3"/>
  <c r="R432" i="3"/>
  <c r="P432" i="3"/>
  <c r="BK432" i="3"/>
  <c r="J432" i="3"/>
  <c r="BE432" i="3"/>
  <c r="BI429" i="3"/>
  <c r="BH429" i="3"/>
  <c r="BG429" i="3"/>
  <c r="BF429" i="3"/>
  <c r="T429" i="3"/>
  <c r="R429" i="3"/>
  <c r="P429" i="3"/>
  <c r="BK429" i="3"/>
  <c r="J429" i="3"/>
  <c r="BE429" i="3" s="1"/>
  <c r="BI426" i="3"/>
  <c r="BH426" i="3"/>
  <c r="BG426" i="3"/>
  <c r="BF426" i="3"/>
  <c r="T426" i="3"/>
  <c r="R426" i="3"/>
  <c r="P426" i="3"/>
  <c r="BK426" i="3"/>
  <c r="J426" i="3"/>
  <c r="BE426" i="3"/>
  <c r="BI423" i="3"/>
  <c r="BH423" i="3"/>
  <c r="BG423" i="3"/>
  <c r="BF423" i="3"/>
  <c r="T423" i="3"/>
  <c r="R423" i="3"/>
  <c r="P423" i="3"/>
  <c r="BK423" i="3"/>
  <c r="J423" i="3"/>
  <c r="BE423" i="3" s="1"/>
  <c r="BI420" i="3"/>
  <c r="BH420" i="3"/>
  <c r="BG420" i="3"/>
  <c r="BF420" i="3"/>
  <c r="T420" i="3"/>
  <c r="R420" i="3"/>
  <c r="P420" i="3"/>
  <c r="BK420" i="3"/>
  <c r="J420" i="3"/>
  <c r="BE420" i="3"/>
  <c r="BI417" i="3"/>
  <c r="BH417" i="3"/>
  <c r="BG417" i="3"/>
  <c r="BF417" i="3"/>
  <c r="T417" i="3"/>
  <c r="R417" i="3"/>
  <c r="P417" i="3"/>
  <c r="BK417" i="3"/>
  <c r="J417" i="3"/>
  <c r="BE417" i="3" s="1"/>
  <c r="BI413" i="3"/>
  <c r="BH413" i="3"/>
  <c r="BG413" i="3"/>
  <c r="BF413" i="3"/>
  <c r="T413" i="3"/>
  <c r="R413" i="3"/>
  <c r="P413" i="3"/>
  <c r="BK413" i="3"/>
  <c r="J413" i="3"/>
  <c r="BE413" i="3"/>
  <c r="BI407" i="3"/>
  <c r="BH407" i="3"/>
  <c r="BG407" i="3"/>
  <c r="BF407" i="3"/>
  <c r="T407" i="3"/>
  <c r="R407" i="3"/>
  <c r="P407" i="3"/>
  <c r="BK407" i="3"/>
  <c r="J407" i="3"/>
  <c r="BE407" i="3" s="1"/>
  <c r="BI401" i="3"/>
  <c r="BH401" i="3"/>
  <c r="BG401" i="3"/>
  <c r="BF401" i="3"/>
  <c r="T401" i="3"/>
  <c r="R401" i="3"/>
  <c r="P401" i="3"/>
  <c r="BK401" i="3"/>
  <c r="J401" i="3"/>
  <c r="BE401" i="3"/>
  <c r="BI398" i="3"/>
  <c r="BH398" i="3"/>
  <c r="BG398" i="3"/>
  <c r="BF398" i="3"/>
  <c r="T398" i="3"/>
  <c r="R398" i="3"/>
  <c r="P398" i="3"/>
  <c r="BK398" i="3"/>
  <c r="J398" i="3"/>
  <c r="BE398" i="3" s="1"/>
  <c r="BI395" i="3"/>
  <c r="BH395" i="3"/>
  <c r="BG395" i="3"/>
  <c r="BF395" i="3"/>
  <c r="T395" i="3"/>
  <c r="R395" i="3"/>
  <c r="P395" i="3"/>
  <c r="BK395" i="3"/>
  <c r="J395" i="3"/>
  <c r="BE395" i="3"/>
  <c r="BI393" i="3"/>
  <c r="BH393" i="3"/>
  <c r="BG393" i="3"/>
  <c r="BF393" i="3"/>
  <c r="T393" i="3"/>
  <c r="R393" i="3"/>
  <c r="P393" i="3"/>
  <c r="BK393" i="3"/>
  <c r="J393" i="3"/>
  <c r="BE393" i="3" s="1"/>
  <c r="BI390" i="3"/>
  <c r="BH390" i="3"/>
  <c r="BG390" i="3"/>
  <c r="BF390" i="3"/>
  <c r="T390" i="3"/>
  <c r="R390" i="3"/>
  <c r="P390" i="3"/>
  <c r="BK390" i="3"/>
  <c r="J390" i="3"/>
  <c r="BE390" i="3"/>
  <c r="BI388" i="3"/>
  <c r="BH388" i="3"/>
  <c r="BG388" i="3"/>
  <c r="BF388" i="3"/>
  <c r="T388" i="3"/>
  <c r="R388" i="3"/>
  <c r="P388" i="3"/>
  <c r="BK388" i="3"/>
  <c r="J388" i="3"/>
  <c r="BE388" i="3" s="1"/>
  <c r="BI385" i="3"/>
  <c r="BH385" i="3"/>
  <c r="BG385" i="3"/>
  <c r="BF385" i="3"/>
  <c r="T385" i="3"/>
  <c r="R385" i="3"/>
  <c r="P385" i="3"/>
  <c r="BK385" i="3"/>
  <c r="J385" i="3"/>
  <c r="BE385" i="3"/>
  <c r="BI382" i="3"/>
  <c r="BH382" i="3"/>
  <c r="BG382" i="3"/>
  <c r="BF382" i="3"/>
  <c r="T382" i="3"/>
  <c r="R382" i="3"/>
  <c r="P382" i="3"/>
  <c r="BK382" i="3"/>
  <c r="J382" i="3"/>
  <c r="BE382" i="3" s="1"/>
  <c r="BI379" i="3"/>
  <c r="BH379" i="3"/>
  <c r="BG379" i="3"/>
  <c r="BF379" i="3"/>
  <c r="T379" i="3"/>
  <c r="R379" i="3"/>
  <c r="P379" i="3"/>
  <c r="BK379" i="3"/>
  <c r="J379" i="3"/>
  <c r="BE379" i="3"/>
  <c r="BI376" i="3"/>
  <c r="BH376" i="3"/>
  <c r="BG376" i="3"/>
  <c r="BF376" i="3"/>
  <c r="T376" i="3"/>
  <c r="R376" i="3"/>
  <c r="P376" i="3"/>
  <c r="BK376" i="3"/>
  <c r="J376" i="3"/>
  <c r="BE376" i="3" s="1"/>
  <c r="BI373" i="3"/>
  <c r="BH373" i="3"/>
  <c r="BG373" i="3"/>
  <c r="BF373" i="3"/>
  <c r="T373" i="3"/>
  <c r="R373" i="3"/>
  <c r="P373" i="3"/>
  <c r="BK373" i="3"/>
  <c r="J373" i="3"/>
  <c r="BE373" i="3"/>
  <c r="BI370" i="3"/>
  <c r="BH370" i="3"/>
  <c r="BG370" i="3"/>
  <c r="BF370" i="3"/>
  <c r="T370" i="3"/>
  <c r="R370" i="3"/>
  <c r="P370" i="3"/>
  <c r="BK370" i="3"/>
  <c r="J370" i="3"/>
  <c r="BE370" i="3" s="1"/>
  <c r="BI367" i="3"/>
  <c r="BH367" i="3"/>
  <c r="BG367" i="3"/>
  <c r="BF367" i="3"/>
  <c r="T367" i="3"/>
  <c r="R367" i="3"/>
  <c r="P367" i="3"/>
  <c r="BK367" i="3"/>
  <c r="J367" i="3"/>
  <c r="BE367" i="3"/>
  <c r="BI364" i="3"/>
  <c r="BH364" i="3"/>
  <c r="BG364" i="3"/>
  <c r="BF364" i="3"/>
  <c r="T364" i="3"/>
  <c r="R364" i="3"/>
  <c r="P364" i="3"/>
  <c r="BK364" i="3"/>
  <c r="J364" i="3"/>
  <c r="BE364" i="3" s="1"/>
  <c r="BI360" i="3"/>
  <c r="BH360" i="3"/>
  <c r="BG360" i="3"/>
  <c r="BF360" i="3"/>
  <c r="T360" i="3"/>
  <c r="R360" i="3"/>
  <c r="P360" i="3"/>
  <c r="BK360" i="3"/>
  <c r="J360" i="3"/>
  <c r="BE360" i="3"/>
  <c r="BI350" i="3"/>
  <c r="BH350" i="3"/>
  <c r="BG350" i="3"/>
  <c r="BF350" i="3"/>
  <c r="T350" i="3"/>
  <c r="R350" i="3"/>
  <c r="P350" i="3"/>
  <c r="BK350" i="3"/>
  <c r="J350" i="3"/>
  <c r="BE350" i="3" s="1"/>
  <c r="BI345" i="3"/>
  <c r="BH345" i="3"/>
  <c r="BG345" i="3"/>
  <c r="BF345" i="3"/>
  <c r="T345" i="3"/>
  <c r="R345" i="3"/>
  <c r="P345" i="3"/>
  <c r="BK345" i="3"/>
  <c r="J345" i="3"/>
  <c r="BE345" i="3"/>
  <c r="BI340" i="3"/>
  <c r="BH340" i="3"/>
  <c r="BG340" i="3"/>
  <c r="BF340" i="3"/>
  <c r="T340" i="3"/>
  <c r="R340" i="3"/>
  <c r="P340" i="3"/>
  <c r="BK340" i="3"/>
  <c r="J340" i="3"/>
  <c r="BE340" i="3" s="1"/>
  <c r="BI337" i="3"/>
  <c r="BH337" i="3"/>
  <c r="BG337" i="3"/>
  <c r="BF337" i="3"/>
  <c r="T337" i="3"/>
  <c r="R337" i="3"/>
  <c r="P337" i="3"/>
  <c r="P322" i="3" s="1"/>
  <c r="BK337" i="3"/>
  <c r="J337" i="3"/>
  <c r="BE337" i="3"/>
  <c r="BI326" i="3"/>
  <c r="BH326" i="3"/>
  <c r="BG326" i="3"/>
  <c r="BF326" i="3"/>
  <c r="T326" i="3"/>
  <c r="T322" i="3" s="1"/>
  <c r="R326" i="3"/>
  <c r="P326" i="3"/>
  <c r="BK326" i="3"/>
  <c r="J326" i="3"/>
  <c r="BE326" i="3" s="1"/>
  <c r="BI323" i="3"/>
  <c r="BH323" i="3"/>
  <c r="BG323" i="3"/>
  <c r="F32" i="3" s="1"/>
  <c r="BB53" i="1" s="1"/>
  <c r="BF323" i="3"/>
  <c r="T323" i="3"/>
  <c r="R323" i="3"/>
  <c r="R322" i="3" s="1"/>
  <c r="P323" i="3"/>
  <c r="BK323" i="3"/>
  <c r="BK322" i="3" s="1"/>
  <c r="J322" i="3" s="1"/>
  <c r="J61" i="3" s="1"/>
  <c r="J323" i="3"/>
  <c r="BE323" i="3"/>
  <c r="BI318" i="3"/>
  <c r="BH318" i="3"/>
  <c r="BG318" i="3"/>
  <c r="BF318" i="3"/>
  <c r="T318" i="3"/>
  <c r="R318" i="3"/>
  <c r="P318" i="3"/>
  <c r="BK318" i="3"/>
  <c r="J318" i="3"/>
  <c r="BE318" i="3"/>
  <c r="BI314" i="3"/>
  <c r="BH314" i="3"/>
  <c r="BG314" i="3"/>
  <c r="BF314" i="3"/>
  <c r="T314" i="3"/>
  <c r="R314" i="3"/>
  <c r="P314" i="3"/>
  <c r="BK314" i="3"/>
  <c r="J314" i="3"/>
  <c r="BE314" i="3"/>
  <c r="BI311" i="3"/>
  <c r="BH311" i="3"/>
  <c r="BG311" i="3"/>
  <c r="BF311" i="3"/>
  <c r="T311" i="3"/>
  <c r="R311" i="3"/>
  <c r="P311" i="3"/>
  <c r="BK311" i="3"/>
  <c r="J311" i="3"/>
  <c r="BE311" i="3"/>
  <c r="BI308" i="3"/>
  <c r="BH308" i="3"/>
  <c r="BG308" i="3"/>
  <c r="BF308" i="3"/>
  <c r="T308" i="3"/>
  <c r="R308" i="3"/>
  <c r="P308" i="3"/>
  <c r="BK308" i="3"/>
  <c r="J308" i="3"/>
  <c r="BE308" i="3"/>
  <c r="BI305" i="3"/>
  <c r="BH305" i="3"/>
  <c r="BG305" i="3"/>
  <c r="BF305" i="3"/>
  <c r="T305" i="3"/>
  <c r="R305" i="3"/>
  <c r="P305" i="3"/>
  <c r="BK305" i="3"/>
  <c r="J305" i="3"/>
  <c r="BE305" i="3"/>
  <c r="BI302" i="3"/>
  <c r="BH302" i="3"/>
  <c r="BG302" i="3"/>
  <c r="BF302" i="3"/>
  <c r="T302" i="3"/>
  <c r="R302" i="3"/>
  <c r="P302" i="3"/>
  <c r="BK302" i="3"/>
  <c r="J302" i="3"/>
  <c r="BE302" i="3"/>
  <c r="BI299" i="3"/>
  <c r="BH299" i="3"/>
  <c r="BG299" i="3"/>
  <c r="BF299" i="3"/>
  <c r="T299" i="3"/>
  <c r="R299" i="3"/>
  <c r="P299" i="3"/>
  <c r="BK299" i="3"/>
  <c r="J299" i="3"/>
  <c r="BE299" i="3"/>
  <c r="BI296" i="3"/>
  <c r="BH296" i="3"/>
  <c r="BG296" i="3"/>
  <c r="BF296" i="3"/>
  <c r="T296" i="3"/>
  <c r="R296" i="3"/>
  <c r="P296" i="3"/>
  <c r="BK296" i="3"/>
  <c r="J296" i="3"/>
  <c r="BE296" i="3"/>
  <c r="BI293" i="3"/>
  <c r="BH293" i="3"/>
  <c r="BG293" i="3"/>
  <c r="BF293" i="3"/>
  <c r="T293" i="3"/>
  <c r="R293" i="3"/>
  <c r="P293" i="3"/>
  <c r="BK293" i="3"/>
  <c r="J293" i="3"/>
  <c r="BE293" i="3"/>
  <c r="BI288" i="3"/>
  <c r="BH288" i="3"/>
  <c r="BG288" i="3"/>
  <c r="BF288" i="3"/>
  <c r="T288" i="3"/>
  <c r="R288" i="3"/>
  <c r="P288" i="3"/>
  <c r="BK288" i="3"/>
  <c r="J288" i="3"/>
  <c r="BE288" i="3"/>
  <c r="BI284" i="3"/>
  <c r="BH284" i="3"/>
  <c r="BG284" i="3"/>
  <c r="BF284" i="3"/>
  <c r="T284" i="3"/>
  <c r="R284" i="3"/>
  <c r="P284" i="3"/>
  <c r="BK284" i="3"/>
  <c r="J284" i="3"/>
  <c r="BE284" i="3"/>
  <c r="BI280" i="3"/>
  <c r="BH280" i="3"/>
  <c r="BG280" i="3"/>
  <c r="BF280" i="3"/>
  <c r="T280" i="3"/>
  <c r="R280" i="3"/>
  <c r="P280" i="3"/>
  <c r="BK280" i="3"/>
  <c r="J280" i="3"/>
  <c r="BE280" i="3"/>
  <c r="BI277" i="3"/>
  <c r="BH277" i="3"/>
  <c r="BG277" i="3"/>
  <c r="BF277" i="3"/>
  <c r="T277" i="3"/>
  <c r="R277" i="3"/>
  <c r="P277" i="3"/>
  <c r="BK277" i="3"/>
  <c r="J277" i="3"/>
  <c r="BE277" i="3"/>
  <c r="BI274" i="3"/>
  <c r="BH274" i="3"/>
  <c r="BG274" i="3"/>
  <c r="BF274" i="3"/>
  <c r="T274" i="3"/>
  <c r="R274" i="3"/>
  <c r="P274" i="3"/>
  <c r="BK274" i="3"/>
  <c r="J274" i="3"/>
  <c r="BE274" i="3"/>
  <c r="BI269" i="3"/>
  <c r="BH269" i="3"/>
  <c r="BG269" i="3"/>
  <c r="BF269" i="3"/>
  <c r="T269" i="3"/>
  <c r="R269" i="3"/>
  <c r="P269" i="3"/>
  <c r="BK269" i="3"/>
  <c r="J269" i="3"/>
  <c r="BE269" i="3"/>
  <c r="BI266" i="3"/>
  <c r="BH266" i="3"/>
  <c r="BG266" i="3"/>
  <c r="BF266" i="3"/>
  <c r="T266" i="3"/>
  <c r="R266" i="3"/>
  <c r="R257" i="3" s="1"/>
  <c r="P266" i="3"/>
  <c r="BK266" i="3"/>
  <c r="J266" i="3"/>
  <c r="BE266" i="3"/>
  <c r="BI263" i="3"/>
  <c r="BH263" i="3"/>
  <c r="BG263" i="3"/>
  <c r="BF263" i="3"/>
  <c r="T263" i="3"/>
  <c r="R263" i="3"/>
  <c r="P263" i="3"/>
  <c r="BK263" i="3"/>
  <c r="BK257" i="3" s="1"/>
  <c r="J257" i="3" s="1"/>
  <c r="J60" i="3" s="1"/>
  <c r="J263" i="3"/>
  <c r="BE263" i="3"/>
  <c r="BI258" i="3"/>
  <c r="BH258" i="3"/>
  <c r="BG258" i="3"/>
  <c r="BF258" i="3"/>
  <c r="T258" i="3"/>
  <c r="T257" i="3"/>
  <c r="R258" i="3"/>
  <c r="P258" i="3"/>
  <c r="P257" i="3"/>
  <c r="BK258" i="3"/>
  <c r="J258" i="3"/>
  <c r="BE258" i="3" s="1"/>
  <c r="BI254" i="3"/>
  <c r="BH254" i="3"/>
  <c r="BG254" i="3"/>
  <c r="BF254" i="3"/>
  <c r="T254" i="3"/>
  <c r="R254" i="3"/>
  <c r="P254" i="3"/>
  <c r="BK254" i="3"/>
  <c r="J254" i="3"/>
  <c r="BE254" i="3"/>
  <c r="BI251" i="3"/>
  <c r="BH251" i="3"/>
  <c r="BG251" i="3"/>
  <c r="BF251" i="3"/>
  <c r="T251" i="3"/>
  <c r="R251" i="3"/>
  <c r="P251" i="3"/>
  <c r="BK251" i="3"/>
  <c r="J251" i="3"/>
  <c r="BE251" i="3"/>
  <c r="BI248" i="3"/>
  <c r="BH248" i="3"/>
  <c r="BG248" i="3"/>
  <c r="BF248" i="3"/>
  <c r="T248" i="3"/>
  <c r="R248" i="3"/>
  <c r="R241" i="3" s="1"/>
  <c r="P248" i="3"/>
  <c r="BK248" i="3"/>
  <c r="J248" i="3"/>
  <c r="BE248" i="3"/>
  <c r="BI245" i="3"/>
  <c r="BH245" i="3"/>
  <c r="BG245" i="3"/>
  <c r="BF245" i="3"/>
  <c r="T245" i="3"/>
  <c r="R245" i="3"/>
  <c r="P245" i="3"/>
  <c r="BK245" i="3"/>
  <c r="BK241" i="3" s="1"/>
  <c r="J241" i="3" s="1"/>
  <c r="J59" i="3" s="1"/>
  <c r="J245" i="3"/>
  <c r="BE245" i="3"/>
  <c r="BI242" i="3"/>
  <c r="BH242" i="3"/>
  <c r="BG242" i="3"/>
  <c r="BF242" i="3"/>
  <c r="T242" i="3"/>
  <c r="T241" i="3"/>
  <c r="R242" i="3"/>
  <c r="P242" i="3"/>
  <c r="P241" i="3"/>
  <c r="BK242" i="3"/>
  <c r="J242" i="3"/>
  <c r="BE242" i="3" s="1"/>
  <c r="BI238" i="3"/>
  <c r="BH238" i="3"/>
  <c r="BG238" i="3"/>
  <c r="BF238" i="3"/>
  <c r="T238" i="3"/>
  <c r="R238" i="3"/>
  <c r="P238" i="3"/>
  <c r="BK238" i="3"/>
  <c r="J238" i="3"/>
  <c r="BE238" i="3" s="1"/>
  <c r="BI235" i="3"/>
  <c r="BH235" i="3"/>
  <c r="BG235" i="3"/>
  <c r="BF235" i="3"/>
  <c r="T235" i="3"/>
  <c r="R235" i="3"/>
  <c r="P235" i="3"/>
  <c r="BK235" i="3"/>
  <c r="J235" i="3"/>
  <c r="BE235" i="3"/>
  <c r="BI232" i="3"/>
  <c r="BH232" i="3"/>
  <c r="BG232" i="3"/>
  <c r="BF232" i="3"/>
  <c r="T232" i="3"/>
  <c r="R232" i="3"/>
  <c r="P232" i="3"/>
  <c r="BK232" i="3"/>
  <c r="J232" i="3"/>
  <c r="BE232" i="3" s="1"/>
  <c r="BI229" i="3"/>
  <c r="BH229" i="3"/>
  <c r="BG229" i="3"/>
  <c r="BF229" i="3"/>
  <c r="T229" i="3"/>
  <c r="R229" i="3"/>
  <c r="P229" i="3"/>
  <c r="BK229" i="3"/>
  <c r="J229" i="3"/>
  <c r="BE229" i="3"/>
  <c r="BI223" i="3"/>
  <c r="BH223" i="3"/>
  <c r="BG223" i="3"/>
  <c r="BF223" i="3"/>
  <c r="T223" i="3"/>
  <c r="R223" i="3"/>
  <c r="P223" i="3"/>
  <c r="BK223" i="3"/>
  <c r="J223" i="3"/>
  <c r="BE223" i="3" s="1"/>
  <c r="BI220" i="3"/>
  <c r="BH220" i="3"/>
  <c r="BG220" i="3"/>
  <c r="BF220" i="3"/>
  <c r="T220" i="3"/>
  <c r="R220" i="3"/>
  <c r="P220" i="3"/>
  <c r="BK220" i="3"/>
  <c r="J220" i="3"/>
  <c r="BE220" i="3"/>
  <c r="BI217" i="3"/>
  <c r="BH217" i="3"/>
  <c r="BG217" i="3"/>
  <c r="BF217" i="3"/>
  <c r="T217" i="3"/>
  <c r="R217" i="3"/>
  <c r="P217" i="3"/>
  <c r="BK217" i="3"/>
  <c r="J217" i="3"/>
  <c r="BE217" i="3" s="1"/>
  <c r="BI214" i="3"/>
  <c r="BH214" i="3"/>
  <c r="BG214" i="3"/>
  <c r="BF214" i="3"/>
  <c r="T214" i="3"/>
  <c r="R214" i="3"/>
  <c r="P214" i="3"/>
  <c r="BK214" i="3"/>
  <c r="J214" i="3"/>
  <c r="BE214" i="3"/>
  <c r="BI211" i="3"/>
  <c r="BH211" i="3"/>
  <c r="BG211" i="3"/>
  <c r="BF211" i="3"/>
  <c r="T211" i="3"/>
  <c r="R211" i="3"/>
  <c r="P211" i="3"/>
  <c r="BK211" i="3"/>
  <c r="J211" i="3"/>
  <c r="BE211" i="3" s="1"/>
  <c r="BI208" i="3"/>
  <c r="BH208" i="3"/>
  <c r="BG208" i="3"/>
  <c r="BF208" i="3"/>
  <c r="T208" i="3"/>
  <c r="R208" i="3"/>
  <c r="P208" i="3"/>
  <c r="BK208" i="3"/>
  <c r="J208" i="3"/>
  <c r="BE208" i="3"/>
  <c r="BI203" i="3"/>
  <c r="BH203" i="3"/>
  <c r="BG203" i="3"/>
  <c r="BF203" i="3"/>
  <c r="T203" i="3"/>
  <c r="R203" i="3"/>
  <c r="P203" i="3"/>
  <c r="BK203" i="3"/>
  <c r="J203" i="3"/>
  <c r="BE203" i="3" s="1"/>
  <c r="BI198" i="3"/>
  <c r="BH198" i="3"/>
  <c r="BG198" i="3"/>
  <c r="BF198" i="3"/>
  <c r="T198" i="3"/>
  <c r="R198" i="3"/>
  <c r="P198" i="3"/>
  <c r="BK198" i="3"/>
  <c r="J198" i="3"/>
  <c r="BE198" i="3"/>
  <c r="BI195" i="3"/>
  <c r="BH195" i="3"/>
  <c r="BG195" i="3"/>
  <c r="BF195" i="3"/>
  <c r="T195" i="3"/>
  <c r="R195" i="3"/>
  <c r="P195" i="3"/>
  <c r="BK195" i="3"/>
  <c r="J195" i="3"/>
  <c r="BE195" i="3" s="1"/>
  <c r="BI192" i="3"/>
  <c r="BH192" i="3"/>
  <c r="BG192" i="3"/>
  <c r="BF192" i="3"/>
  <c r="T192" i="3"/>
  <c r="R192" i="3"/>
  <c r="P192" i="3"/>
  <c r="BK192" i="3"/>
  <c r="J192" i="3"/>
  <c r="BE192" i="3"/>
  <c r="BI189" i="3"/>
  <c r="BH189" i="3"/>
  <c r="BG189" i="3"/>
  <c r="BF189" i="3"/>
  <c r="T189" i="3"/>
  <c r="R189" i="3"/>
  <c r="P189" i="3"/>
  <c r="BK189" i="3"/>
  <c r="J189" i="3"/>
  <c r="BE189" i="3" s="1"/>
  <c r="BI186" i="3"/>
  <c r="BH186" i="3"/>
  <c r="BG186" i="3"/>
  <c r="BF186" i="3"/>
  <c r="T186" i="3"/>
  <c r="R186" i="3"/>
  <c r="P186" i="3"/>
  <c r="BK186" i="3"/>
  <c r="J186" i="3"/>
  <c r="BE186" i="3"/>
  <c r="BI183" i="3"/>
  <c r="BH183" i="3"/>
  <c r="BG183" i="3"/>
  <c r="BF183" i="3"/>
  <c r="T183" i="3"/>
  <c r="R183" i="3"/>
  <c r="P183" i="3"/>
  <c r="BK183" i="3"/>
  <c r="J183" i="3"/>
  <c r="BE183" i="3" s="1"/>
  <c r="BI180" i="3"/>
  <c r="BH180" i="3"/>
  <c r="BG180" i="3"/>
  <c r="BF180" i="3"/>
  <c r="T180" i="3"/>
  <c r="R180" i="3"/>
  <c r="P180" i="3"/>
  <c r="BK180" i="3"/>
  <c r="J180" i="3"/>
  <c r="BE180" i="3"/>
  <c r="BI177" i="3"/>
  <c r="BH177" i="3"/>
  <c r="BG177" i="3"/>
  <c r="BF177" i="3"/>
  <c r="T177" i="3"/>
  <c r="R177" i="3"/>
  <c r="P177" i="3"/>
  <c r="BK177" i="3"/>
  <c r="J177" i="3"/>
  <c r="BE177" i="3" s="1"/>
  <c r="BI174" i="3"/>
  <c r="BH174" i="3"/>
  <c r="BG174" i="3"/>
  <c r="BF174" i="3"/>
  <c r="T174" i="3"/>
  <c r="R174" i="3"/>
  <c r="P174" i="3"/>
  <c r="BK174" i="3"/>
  <c r="J174" i="3"/>
  <c r="BE174" i="3"/>
  <c r="BI171" i="3"/>
  <c r="BH171" i="3"/>
  <c r="BG171" i="3"/>
  <c r="BF171" i="3"/>
  <c r="T171" i="3"/>
  <c r="R171" i="3"/>
  <c r="P171" i="3"/>
  <c r="BK171" i="3"/>
  <c r="J171" i="3"/>
  <c r="BE171" i="3" s="1"/>
  <c r="BI168" i="3"/>
  <c r="BH168" i="3"/>
  <c r="BG168" i="3"/>
  <c r="BF168" i="3"/>
  <c r="T168" i="3"/>
  <c r="R168" i="3"/>
  <c r="P168" i="3"/>
  <c r="BK168" i="3"/>
  <c r="J168" i="3"/>
  <c r="BE168" i="3"/>
  <c r="BI165" i="3"/>
  <c r="BH165" i="3"/>
  <c r="BG165" i="3"/>
  <c r="BF165" i="3"/>
  <c r="T165" i="3"/>
  <c r="R165" i="3"/>
  <c r="P165" i="3"/>
  <c r="BK165" i="3"/>
  <c r="J165" i="3"/>
  <c r="BE165" i="3" s="1"/>
  <c r="BI162" i="3"/>
  <c r="BH162" i="3"/>
  <c r="BG162" i="3"/>
  <c r="BF162" i="3"/>
  <c r="T162" i="3"/>
  <c r="R162" i="3"/>
  <c r="P162" i="3"/>
  <c r="BK162" i="3"/>
  <c r="J162" i="3"/>
  <c r="BE162" i="3"/>
  <c r="BI159" i="3"/>
  <c r="BH159" i="3"/>
  <c r="BG159" i="3"/>
  <c r="BF159" i="3"/>
  <c r="T159" i="3"/>
  <c r="R159" i="3"/>
  <c r="P159" i="3"/>
  <c r="BK159" i="3"/>
  <c r="J159" i="3"/>
  <c r="BE159" i="3" s="1"/>
  <c r="BI155" i="3"/>
  <c r="BH155" i="3"/>
  <c r="BG155" i="3"/>
  <c r="BF155" i="3"/>
  <c r="T155" i="3"/>
  <c r="R155" i="3"/>
  <c r="P155" i="3"/>
  <c r="BK155" i="3"/>
  <c r="J155" i="3"/>
  <c r="BE155" i="3"/>
  <c r="BI152" i="3"/>
  <c r="BH152" i="3"/>
  <c r="BG152" i="3"/>
  <c r="BF152" i="3"/>
  <c r="T152" i="3"/>
  <c r="R152" i="3"/>
  <c r="P152" i="3"/>
  <c r="BK152" i="3"/>
  <c r="J152" i="3"/>
  <c r="BE152" i="3" s="1"/>
  <c r="BI149" i="3"/>
  <c r="BH149" i="3"/>
  <c r="BG149" i="3"/>
  <c r="BF149" i="3"/>
  <c r="T149" i="3"/>
  <c r="R149" i="3"/>
  <c r="P149" i="3"/>
  <c r="BK149" i="3"/>
  <c r="J149" i="3"/>
  <c r="BE149" i="3"/>
  <c r="BI146" i="3"/>
  <c r="BH146" i="3"/>
  <c r="BG146" i="3"/>
  <c r="BF146" i="3"/>
  <c r="T146" i="3"/>
  <c r="R146" i="3"/>
  <c r="P146" i="3"/>
  <c r="BK146" i="3"/>
  <c r="J146" i="3"/>
  <c r="BE146" i="3" s="1"/>
  <c r="BI142" i="3"/>
  <c r="BH142" i="3"/>
  <c r="BG142" i="3"/>
  <c r="BF142" i="3"/>
  <c r="T142" i="3"/>
  <c r="R142" i="3"/>
  <c r="P142" i="3"/>
  <c r="BK142" i="3"/>
  <c r="J142" i="3"/>
  <c r="BE142" i="3"/>
  <c r="BI139" i="3"/>
  <c r="BH139" i="3"/>
  <c r="BG139" i="3"/>
  <c r="BF139" i="3"/>
  <c r="T139" i="3"/>
  <c r="R139" i="3"/>
  <c r="P139" i="3"/>
  <c r="BK139" i="3"/>
  <c r="J139" i="3"/>
  <c r="BE139" i="3" s="1"/>
  <c r="BI136" i="3"/>
  <c r="BH136" i="3"/>
  <c r="BG136" i="3"/>
  <c r="BF136" i="3"/>
  <c r="T136" i="3"/>
  <c r="R136" i="3"/>
  <c r="P136" i="3"/>
  <c r="BK136" i="3"/>
  <c r="J136" i="3"/>
  <c r="BE136" i="3"/>
  <c r="BI133" i="3"/>
  <c r="BH133" i="3"/>
  <c r="BG133" i="3"/>
  <c r="BF133" i="3"/>
  <c r="T133" i="3"/>
  <c r="R133" i="3"/>
  <c r="P133" i="3"/>
  <c r="BK133" i="3"/>
  <c r="J133" i="3"/>
  <c r="BE133" i="3" s="1"/>
  <c r="BI130" i="3"/>
  <c r="BH130" i="3"/>
  <c r="BG130" i="3"/>
  <c r="BF130" i="3"/>
  <c r="T130" i="3"/>
  <c r="R130" i="3"/>
  <c r="P130" i="3"/>
  <c r="BK130" i="3"/>
  <c r="J130" i="3"/>
  <c r="BE130" i="3"/>
  <c r="BI126" i="3"/>
  <c r="BH126" i="3"/>
  <c r="BG126" i="3"/>
  <c r="BF126" i="3"/>
  <c r="T126" i="3"/>
  <c r="R126" i="3"/>
  <c r="P126" i="3"/>
  <c r="BK126" i="3"/>
  <c r="J126" i="3"/>
  <c r="BE126" i="3" s="1"/>
  <c r="BI123" i="3"/>
  <c r="BH123" i="3"/>
  <c r="BG123" i="3"/>
  <c r="BF123" i="3"/>
  <c r="T123" i="3"/>
  <c r="R123" i="3"/>
  <c r="P123" i="3"/>
  <c r="BK123" i="3"/>
  <c r="J123" i="3"/>
  <c r="BE123" i="3"/>
  <c r="BI120" i="3"/>
  <c r="BH120" i="3"/>
  <c r="BG120" i="3"/>
  <c r="BF120" i="3"/>
  <c r="T120" i="3"/>
  <c r="R120" i="3"/>
  <c r="P120" i="3"/>
  <c r="BK120" i="3"/>
  <c r="J120" i="3"/>
  <c r="BE120" i="3" s="1"/>
  <c r="BI117" i="3"/>
  <c r="BH117" i="3"/>
  <c r="BG117" i="3"/>
  <c r="BF117" i="3"/>
  <c r="T117" i="3"/>
  <c r="R117" i="3"/>
  <c r="P117" i="3"/>
  <c r="BK117" i="3"/>
  <c r="J117" i="3"/>
  <c r="BE117" i="3"/>
  <c r="BI114" i="3"/>
  <c r="BH114" i="3"/>
  <c r="BG114" i="3"/>
  <c r="BF114" i="3"/>
  <c r="T114" i="3"/>
  <c r="R114" i="3"/>
  <c r="P114" i="3"/>
  <c r="BK114" i="3"/>
  <c r="J114" i="3"/>
  <c r="BE114" i="3" s="1"/>
  <c r="BI111" i="3"/>
  <c r="BH111" i="3"/>
  <c r="BG111" i="3"/>
  <c r="BF111" i="3"/>
  <c r="T111" i="3"/>
  <c r="R111" i="3"/>
  <c r="P111" i="3"/>
  <c r="BK111" i="3"/>
  <c r="J111" i="3"/>
  <c r="BE111" i="3"/>
  <c r="BI106" i="3"/>
  <c r="BH106" i="3"/>
  <c r="BG106" i="3"/>
  <c r="BF106" i="3"/>
  <c r="T106" i="3"/>
  <c r="R106" i="3"/>
  <c r="P106" i="3"/>
  <c r="BK106" i="3"/>
  <c r="J106" i="3"/>
  <c r="BE106" i="3" s="1"/>
  <c r="BI103" i="3"/>
  <c r="BH103" i="3"/>
  <c r="BG103" i="3"/>
  <c r="BF103" i="3"/>
  <c r="T103" i="3"/>
  <c r="R103" i="3"/>
  <c r="P103" i="3"/>
  <c r="BK103" i="3"/>
  <c r="J103" i="3"/>
  <c r="BE103" i="3"/>
  <c r="BI100" i="3"/>
  <c r="BH100" i="3"/>
  <c r="BG100" i="3"/>
  <c r="BF100" i="3"/>
  <c r="T100" i="3"/>
  <c r="R100" i="3"/>
  <c r="P100" i="3"/>
  <c r="BK100" i="3"/>
  <c r="J100" i="3"/>
  <c r="BE100" i="3" s="1"/>
  <c r="BI97" i="3"/>
  <c r="BH97" i="3"/>
  <c r="BG97" i="3"/>
  <c r="BF97" i="3"/>
  <c r="T97" i="3"/>
  <c r="R97" i="3"/>
  <c r="P97" i="3"/>
  <c r="BK97" i="3"/>
  <c r="J97" i="3"/>
  <c r="BE97" i="3"/>
  <c r="BI92" i="3"/>
  <c r="BH92" i="3"/>
  <c r="BG92" i="3"/>
  <c r="BF92" i="3"/>
  <c r="F31" i="3" s="1"/>
  <c r="BA53" i="1" s="1"/>
  <c r="T92" i="3"/>
  <c r="T85" i="3" s="1"/>
  <c r="R92" i="3"/>
  <c r="P92" i="3"/>
  <c r="BK92" i="3"/>
  <c r="J92" i="3"/>
  <c r="BE92" i="3" s="1"/>
  <c r="BI89" i="3"/>
  <c r="BH89" i="3"/>
  <c r="BG89" i="3"/>
  <c r="BF89" i="3"/>
  <c r="T89" i="3"/>
  <c r="R89" i="3"/>
  <c r="R85" i="3" s="1"/>
  <c r="R84" i="3" s="1"/>
  <c r="R83" i="3" s="1"/>
  <c r="P89" i="3"/>
  <c r="P85" i="3" s="1"/>
  <c r="BK89" i="3"/>
  <c r="J89" i="3"/>
  <c r="BE89" i="3"/>
  <c r="BI86" i="3"/>
  <c r="F34" i="3" s="1"/>
  <c r="BD53" i="1" s="1"/>
  <c r="BH86" i="3"/>
  <c r="F33" i="3"/>
  <c r="BC53" i="1" s="1"/>
  <c r="BG86" i="3"/>
  <c r="BF86" i="3"/>
  <c r="T86" i="3"/>
  <c r="R86" i="3"/>
  <c r="P86" i="3"/>
  <c r="BK86" i="3"/>
  <c r="BK85" i="3" s="1"/>
  <c r="J86" i="3"/>
  <c r="BE86" i="3" s="1"/>
  <c r="J79" i="3"/>
  <c r="F79" i="3"/>
  <c r="F77" i="3"/>
  <c r="E75" i="3"/>
  <c r="J51" i="3"/>
  <c r="F51" i="3"/>
  <c r="F49" i="3"/>
  <c r="E47" i="3"/>
  <c r="J18" i="3"/>
  <c r="E18" i="3"/>
  <c r="F80" i="3" s="1"/>
  <c r="F52" i="3"/>
  <c r="J17" i="3"/>
  <c r="J12" i="3"/>
  <c r="J77" i="3" s="1"/>
  <c r="J49" i="3"/>
  <c r="E7" i="3"/>
  <c r="E73" i="3" s="1"/>
  <c r="AY52" i="1"/>
  <c r="AX52" i="1"/>
  <c r="BI115" i="2"/>
  <c r="BH115" i="2"/>
  <c r="BG115" i="2"/>
  <c r="BF115" i="2"/>
  <c r="T115" i="2"/>
  <c r="R115" i="2"/>
  <c r="P115" i="2"/>
  <c r="BK115" i="2"/>
  <c r="J115" i="2"/>
  <c r="BE115" i="2" s="1"/>
  <c r="BI113" i="2"/>
  <c r="BH113" i="2"/>
  <c r="BG113" i="2"/>
  <c r="BF113" i="2"/>
  <c r="T113" i="2"/>
  <c r="T112" i="2"/>
  <c r="R113" i="2"/>
  <c r="R112" i="2" s="1"/>
  <c r="P113" i="2"/>
  <c r="P112" i="2"/>
  <c r="BK113" i="2"/>
  <c r="BK112" i="2" s="1"/>
  <c r="J112" i="2" s="1"/>
  <c r="J61" i="2" s="1"/>
  <c r="J113" i="2"/>
  <c r="BE113" i="2" s="1"/>
  <c r="BI110" i="2"/>
  <c r="BH110" i="2"/>
  <c r="BG110" i="2"/>
  <c r="BF110" i="2"/>
  <c r="T110" i="2"/>
  <c r="R110" i="2"/>
  <c r="P110" i="2"/>
  <c r="BK110" i="2"/>
  <c r="J110" i="2"/>
  <c r="BE110" i="2"/>
  <c r="BI108" i="2"/>
  <c r="BH108" i="2"/>
  <c r="BG108" i="2"/>
  <c r="BF108" i="2"/>
  <c r="T108" i="2"/>
  <c r="T107" i="2" s="1"/>
  <c r="R108" i="2"/>
  <c r="R107" i="2"/>
  <c r="P108" i="2"/>
  <c r="P107" i="2" s="1"/>
  <c r="BK108" i="2"/>
  <c r="BK107" i="2"/>
  <c r="J107" i="2" s="1"/>
  <c r="J60" i="2" s="1"/>
  <c r="J108" i="2"/>
  <c r="BE108" i="2"/>
  <c r="BI105" i="2"/>
  <c r="BH105" i="2"/>
  <c r="BG105" i="2"/>
  <c r="BF105" i="2"/>
  <c r="T105" i="2"/>
  <c r="R105" i="2"/>
  <c r="P105" i="2"/>
  <c r="BK105" i="2"/>
  <c r="J105" i="2"/>
  <c r="BE105" i="2" s="1"/>
  <c r="BI103" i="2"/>
  <c r="BH103" i="2"/>
  <c r="BG103" i="2"/>
  <c r="BF103" i="2"/>
  <c r="T103" i="2"/>
  <c r="T102" i="2"/>
  <c r="R103" i="2"/>
  <c r="R102" i="2" s="1"/>
  <c r="P103" i="2"/>
  <c r="P102" i="2"/>
  <c r="BK103" i="2"/>
  <c r="BK102" i="2" s="1"/>
  <c r="J102" i="2" s="1"/>
  <c r="J59" i="2" s="1"/>
  <c r="J103" i="2"/>
  <c r="BE103" i="2" s="1"/>
  <c r="BI100" i="2"/>
  <c r="BH100" i="2"/>
  <c r="BG100" i="2"/>
  <c r="BF100" i="2"/>
  <c r="T100" i="2"/>
  <c r="R100" i="2"/>
  <c r="P100" i="2"/>
  <c r="BK100" i="2"/>
  <c r="J100" i="2"/>
  <c r="BE100" i="2"/>
  <c r="BI98" i="2"/>
  <c r="BH98" i="2"/>
  <c r="BG98" i="2"/>
  <c r="BF98" i="2"/>
  <c r="T98" i="2"/>
  <c r="R98" i="2"/>
  <c r="P98" i="2"/>
  <c r="BK98" i="2"/>
  <c r="J98" i="2"/>
  <c r="BE98" i="2" s="1"/>
  <c r="BI96" i="2"/>
  <c r="BH96" i="2"/>
  <c r="BG96" i="2"/>
  <c r="BF96" i="2"/>
  <c r="T96" i="2"/>
  <c r="R96" i="2"/>
  <c r="P96" i="2"/>
  <c r="BK96" i="2"/>
  <c r="J96" i="2"/>
  <c r="BE96" i="2"/>
  <c r="BI94" i="2"/>
  <c r="BH94" i="2"/>
  <c r="BG94" i="2"/>
  <c r="BF94" i="2"/>
  <c r="T94" i="2"/>
  <c r="R94" i="2"/>
  <c r="P94" i="2"/>
  <c r="BK94" i="2"/>
  <c r="J94" i="2"/>
  <c r="BE94" i="2" s="1"/>
  <c r="BI92" i="2"/>
  <c r="BH92" i="2"/>
  <c r="BG92" i="2"/>
  <c r="BF92" i="2"/>
  <c r="T92" i="2"/>
  <c r="R92" i="2"/>
  <c r="P92" i="2"/>
  <c r="BK92" i="2"/>
  <c r="J92" i="2"/>
  <c r="BE92" i="2"/>
  <c r="BI90" i="2"/>
  <c r="BH90" i="2"/>
  <c r="BG90" i="2"/>
  <c r="BF90" i="2"/>
  <c r="T90" i="2"/>
  <c r="R90" i="2"/>
  <c r="P90" i="2"/>
  <c r="BK90" i="2"/>
  <c r="J90" i="2"/>
  <c r="BE90" i="2" s="1"/>
  <c r="BI88" i="2"/>
  <c r="BH88" i="2"/>
  <c r="F33" i="2" s="1"/>
  <c r="BC52" i="1" s="1"/>
  <c r="BG88" i="2"/>
  <c r="BF88" i="2"/>
  <c r="T88" i="2"/>
  <c r="R88" i="2"/>
  <c r="P88" i="2"/>
  <c r="BK88" i="2"/>
  <c r="J88" i="2"/>
  <c r="BE88" i="2"/>
  <c r="BI86" i="2"/>
  <c r="BH86" i="2"/>
  <c r="BG86" i="2"/>
  <c r="BF86" i="2"/>
  <c r="T86" i="2"/>
  <c r="R86" i="2"/>
  <c r="P86" i="2"/>
  <c r="BK86" i="2"/>
  <c r="BK83" i="2" s="1"/>
  <c r="J86" i="2"/>
  <c r="BE86" i="2" s="1"/>
  <c r="BI84" i="2"/>
  <c r="F34" i="2"/>
  <c r="BD52" i="1" s="1"/>
  <c r="BD51" i="1" s="1"/>
  <c r="W30" i="1" s="1"/>
  <c r="BH84" i="2"/>
  <c r="BG84" i="2"/>
  <c r="F32" i="2" s="1"/>
  <c r="BB52" i="1" s="1"/>
  <c r="BF84" i="2"/>
  <c r="J31" i="2" s="1"/>
  <c r="AW52" i="1" s="1"/>
  <c r="T84" i="2"/>
  <c r="T83" i="2" s="1"/>
  <c r="T82" i="2" s="1"/>
  <c r="T81" i="2" s="1"/>
  <c r="R84" i="2"/>
  <c r="R83" i="2" s="1"/>
  <c r="R82" i="2" s="1"/>
  <c r="R81" i="2" s="1"/>
  <c r="P84" i="2"/>
  <c r="P83" i="2" s="1"/>
  <c r="P82" i="2" s="1"/>
  <c r="P81" i="2" s="1"/>
  <c r="AU52" i="1" s="1"/>
  <c r="BK84" i="2"/>
  <c r="J84" i="2"/>
  <c r="BE84" i="2" s="1"/>
  <c r="J77" i="2"/>
  <c r="F77" i="2"/>
  <c r="F75" i="2"/>
  <c r="E73" i="2"/>
  <c r="J51" i="2"/>
  <c r="F51" i="2"/>
  <c r="F49" i="2"/>
  <c r="E47" i="2"/>
  <c r="J18" i="2"/>
  <c r="E18" i="2"/>
  <c r="F78" i="2"/>
  <c r="F52" i="2"/>
  <c r="J17" i="2"/>
  <c r="J12" i="2"/>
  <c r="J75" i="2"/>
  <c r="J49" i="2"/>
  <c r="E7" i="2"/>
  <c r="E71" i="2" s="1"/>
  <c r="E45" i="2"/>
  <c r="BD57" i="1"/>
  <c r="BB57" i="1"/>
  <c r="AX57" i="1"/>
  <c r="AS57" i="1"/>
  <c r="AS51" i="1"/>
  <c r="L47" i="1"/>
  <c r="AM46" i="1"/>
  <c r="L46" i="1"/>
  <c r="AM44" i="1"/>
  <c r="L44" i="1"/>
  <c r="L42" i="1"/>
  <c r="L41" i="1"/>
  <c r="BK82" i="2" l="1"/>
  <c r="J83" i="2"/>
  <c r="J58" i="2" s="1"/>
  <c r="AT60" i="1"/>
  <c r="J30" i="2"/>
  <c r="AV52" i="1" s="1"/>
  <c r="AT52" i="1" s="1"/>
  <c r="F30" i="2"/>
  <c r="AZ52" i="1" s="1"/>
  <c r="AT58" i="1"/>
  <c r="J30" i="3"/>
  <c r="AV53" i="1" s="1"/>
  <c r="AT53" i="1" s="1"/>
  <c r="F30" i="3"/>
  <c r="AZ53" i="1" s="1"/>
  <c r="T84" i="3"/>
  <c r="T83" i="3" s="1"/>
  <c r="J30" i="6"/>
  <c r="AV56" i="1" s="1"/>
  <c r="AT56" i="1" s="1"/>
  <c r="F30" i="6"/>
  <c r="AZ56" i="1" s="1"/>
  <c r="BK84" i="3"/>
  <c r="J85" i="3"/>
  <c r="J58" i="3" s="1"/>
  <c r="P84" i="3"/>
  <c r="P83" i="3" s="1"/>
  <c r="AU53" i="1" s="1"/>
  <c r="AU51" i="1" s="1"/>
  <c r="BK79" i="4"/>
  <c r="J80" i="4"/>
  <c r="J58" i="4" s="1"/>
  <c r="J30" i="5"/>
  <c r="AV55" i="1" s="1"/>
  <c r="AT55" i="1" s="1"/>
  <c r="F30" i="5"/>
  <c r="AZ55" i="1" s="1"/>
  <c r="BK90" i="5"/>
  <c r="J87" i="9"/>
  <c r="J62" i="9" s="1"/>
  <c r="BK86" i="9"/>
  <c r="F33" i="9"/>
  <c r="BA60" i="1" s="1"/>
  <c r="J33" i="9"/>
  <c r="AW60" i="1" s="1"/>
  <c r="P89" i="5"/>
  <c r="P88" i="5" s="1"/>
  <c r="AU55" i="1" s="1"/>
  <c r="P85" i="6"/>
  <c r="P84" i="6" s="1"/>
  <c r="AU56" i="1" s="1"/>
  <c r="F31" i="2"/>
  <c r="BA52" i="1" s="1"/>
  <c r="BK211" i="5"/>
  <c r="J211" i="5" s="1"/>
  <c r="J63" i="5" s="1"/>
  <c r="E45" i="6"/>
  <c r="E74" i="6"/>
  <c r="F32" i="6"/>
  <c r="BB56" i="1" s="1"/>
  <c r="BB51" i="1" s="1"/>
  <c r="E45" i="3"/>
  <c r="P80" i="4"/>
  <c r="P79" i="4" s="1"/>
  <c r="P78" i="4" s="1"/>
  <c r="AU54" i="1" s="1"/>
  <c r="R90" i="5"/>
  <c r="R89" i="5" s="1"/>
  <c r="F33" i="5"/>
  <c r="BC55" i="1" s="1"/>
  <c r="BC51" i="1" s="1"/>
  <c r="T138" i="5"/>
  <c r="T89" i="5" s="1"/>
  <c r="T88" i="5" s="1"/>
  <c r="BK177" i="5"/>
  <c r="J177" i="5" s="1"/>
  <c r="J60" i="5" s="1"/>
  <c r="P192" i="5"/>
  <c r="R263" i="5"/>
  <c r="R262" i="5" s="1"/>
  <c r="BK263" i="5"/>
  <c r="BK86" i="6"/>
  <c r="R181" i="6"/>
  <c r="R85" i="6" s="1"/>
  <c r="R84" i="6" s="1"/>
  <c r="J81" i="7"/>
  <c r="J53" i="7"/>
  <c r="F32" i="9"/>
  <c r="AZ60" i="1" s="1"/>
  <c r="J30" i="4"/>
  <c r="AV54" i="1" s="1"/>
  <c r="R80" i="4"/>
  <c r="R79" i="4" s="1"/>
  <c r="R78" i="4" s="1"/>
  <c r="F32" i="4"/>
  <c r="BB54" i="1" s="1"/>
  <c r="E78" i="5"/>
  <c r="E45" i="5"/>
  <c r="T192" i="5"/>
  <c r="J31" i="3"/>
  <c r="AW53" i="1" s="1"/>
  <c r="F30" i="4"/>
  <c r="AZ54" i="1" s="1"/>
  <c r="J31" i="4"/>
  <c r="AW54" i="1" s="1"/>
  <c r="F31" i="5"/>
  <c r="BA55" i="1" s="1"/>
  <c r="P138" i="5"/>
  <c r="R88" i="7"/>
  <c r="R87" i="7" s="1"/>
  <c r="F35" i="7"/>
  <c r="BC58" i="1" s="1"/>
  <c r="BC57" i="1" s="1"/>
  <c r="AY57" i="1" s="1"/>
  <c r="F82" i="9"/>
  <c r="F56" i="9"/>
  <c r="T263" i="5"/>
  <c r="T262" i="5" s="1"/>
  <c r="F31" i="6"/>
  <c r="BA56" i="1" s="1"/>
  <c r="F33" i="6"/>
  <c r="BC56" i="1" s="1"/>
  <c r="P172" i="6"/>
  <c r="BK181" i="6"/>
  <c r="J181" i="6" s="1"/>
  <c r="J60" i="6" s="1"/>
  <c r="T258" i="6"/>
  <c r="T85" i="6" s="1"/>
  <c r="T84" i="6" s="1"/>
  <c r="F84" i="7"/>
  <c r="F56" i="7"/>
  <c r="F32" i="7"/>
  <c r="AZ58" i="1" s="1"/>
  <c r="AZ57" i="1" s="1"/>
  <c r="AV57" i="1" s="1"/>
  <c r="AT57" i="1" s="1"/>
  <c r="J89" i="7"/>
  <c r="J62" i="7" s="1"/>
  <c r="BK88" i="7"/>
  <c r="F33" i="7"/>
  <c r="BA58" i="1" s="1"/>
  <c r="BA57" i="1" s="1"/>
  <c r="AW57" i="1" s="1"/>
  <c r="J33" i="7"/>
  <c r="AW58" i="1" s="1"/>
  <c r="J85" i="8"/>
  <c r="J61" i="8" s="1"/>
  <c r="BK84" i="8"/>
  <c r="J84" i="8" s="1"/>
  <c r="P86" i="9"/>
  <c r="P85" i="9" s="1"/>
  <c r="AU60" i="1" s="1"/>
  <c r="T86" i="9"/>
  <c r="T85" i="9" s="1"/>
  <c r="P258" i="6"/>
  <c r="P88" i="7"/>
  <c r="P87" i="7" s="1"/>
  <c r="AU58" i="1" s="1"/>
  <c r="AU57" i="1" s="1"/>
  <c r="T88" i="7"/>
  <c r="T87" i="7" s="1"/>
  <c r="E72" i="8"/>
  <c r="E47" i="8"/>
  <c r="J32" i="8"/>
  <c r="AV59" i="1" s="1"/>
  <c r="AT59" i="1" s="1"/>
  <c r="F32" i="8"/>
  <c r="AZ59" i="1" s="1"/>
  <c r="T86" i="8"/>
  <c r="T85" i="8" s="1"/>
  <c r="T84" i="8" s="1"/>
  <c r="J79" i="9"/>
  <c r="J53" i="9"/>
  <c r="AX51" i="1" l="1"/>
  <c r="W28" i="1"/>
  <c r="AY51" i="1"/>
  <c r="W29" i="1"/>
  <c r="J29" i="8"/>
  <c r="J60" i="8"/>
  <c r="BK87" i="7"/>
  <c r="J87" i="7" s="1"/>
  <c r="J88" i="7"/>
  <c r="J61" i="7" s="1"/>
  <c r="BK262" i="5"/>
  <c r="J262" i="5" s="1"/>
  <c r="J66" i="5" s="1"/>
  <c r="J263" i="5"/>
  <c r="J67" i="5" s="1"/>
  <c r="BK85" i="9"/>
  <c r="J85" i="9" s="1"/>
  <c r="J86" i="9"/>
  <c r="J61" i="9" s="1"/>
  <c r="AT54" i="1"/>
  <c r="BA51" i="1"/>
  <c r="BK83" i="3"/>
  <c r="J83" i="3" s="1"/>
  <c r="J84" i="3"/>
  <c r="J57" i="3" s="1"/>
  <c r="R88" i="5"/>
  <c r="BK89" i="5"/>
  <c r="J90" i="5"/>
  <c r="J58" i="5" s="1"/>
  <c r="J79" i="4"/>
  <c r="J57" i="4" s="1"/>
  <c r="BK78" i="4"/>
  <c r="J78" i="4" s="1"/>
  <c r="AZ51" i="1"/>
  <c r="J86" i="6"/>
  <c r="J58" i="6" s="1"/>
  <c r="BK85" i="6"/>
  <c r="BK81" i="2"/>
  <c r="J81" i="2" s="1"/>
  <c r="J82" i="2"/>
  <c r="J57" i="2" s="1"/>
  <c r="BK84" i="6" l="1"/>
  <c r="J84" i="6" s="1"/>
  <c r="J85" i="6"/>
  <c r="J57" i="6" s="1"/>
  <c r="J56" i="3"/>
  <c r="J27" i="3"/>
  <c r="J60" i="9"/>
  <c r="J29" i="9"/>
  <c r="J60" i="7"/>
  <c r="J29" i="7"/>
  <c r="W26" i="1"/>
  <c r="AV51" i="1"/>
  <c r="J89" i="5"/>
  <c r="J57" i="5" s="1"/>
  <c r="BK88" i="5"/>
  <c r="J88" i="5" s="1"/>
  <c r="AW51" i="1"/>
  <c r="AK27" i="1" s="1"/>
  <c r="W27" i="1"/>
  <c r="J56" i="2"/>
  <c r="J27" i="2"/>
  <c r="J56" i="4"/>
  <c r="J27" i="4"/>
  <c r="AG59" i="1"/>
  <c r="AN59" i="1" s="1"/>
  <c r="J38" i="8"/>
  <c r="AG52" i="1" l="1"/>
  <c r="J36" i="2"/>
  <c r="J27" i="5"/>
  <c r="J56" i="5"/>
  <c r="AG58" i="1"/>
  <c r="J38" i="7"/>
  <c r="J36" i="3"/>
  <c r="AG53" i="1"/>
  <c r="AN53" i="1" s="1"/>
  <c r="AG54" i="1"/>
  <c r="AN54" i="1" s="1"/>
  <c r="J36" i="4"/>
  <c r="AT51" i="1"/>
  <c r="AK26" i="1"/>
  <c r="AG60" i="1"/>
  <c r="AN60" i="1" s="1"/>
  <c r="J38" i="9"/>
  <c r="J56" i="6"/>
  <c r="J27" i="6"/>
  <c r="AG56" i="1" l="1"/>
  <c r="AN56" i="1" s="1"/>
  <c r="J36" i="6"/>
  <c r="AG55" i="1"/>
  <c r="AN55" i="1" s="1"/>
  <c r="J36" i="5"/>
  <c r="AG57" i="1"/>
  <c r="AN57" i="1" s="1"/>
  <c r="AN58" i="1"/>
  <c r="AG51" i="1"/>
  <c r="AN52" i="1"/>
  <c r="AK23" i="1" l="1"/>
  <c r="AK32" i="1" s="1"/>
  <c r="AN51" i="1"/>
</calcChain>
</file>

<file path=xl/sharedStrings.xml><?xml version="1.0" encoding="utf-8"?>
<sst xmlns="http://schemas.openxmlformats.org/spreadsheetml/2006/main" count="10602" uniqueCount="1696">
  <si>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</si>
  <si>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</si>
  <si>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</si>
  <si>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</si>
  <si>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</si>
  <si>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</si>
  <si>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</si>
  <si>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{fdb56429-799a-4543-b8f0-9843016be25a}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</si>
  <si>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</si>
  <si>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</si>
  <si>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</si>
  <si>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</si>
  <si>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</si>
  <si>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</si>
  <si>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</si>
  <si>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</si>
  <si>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</si>
  <si>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15-NO-04-006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</si>
  <si>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</si>
  <si>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</si>
  <si>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Dostihová - Strakonická - Protihluková opatření</t>
  </si>
  <si>
    <t>KSO:</t>
  </si>
  <si>
    <t>CC-CZ:</t>
  </si>
  <si>
    <t>Místo:</t>
  </si>
  <si>
    <t>Praha</t>
  </si>
  <si>
    <t>Datum:</t>
  </si>
  <si>
    <t>15. 10. 2018</t>
  </si>
  <si>
    <t>Zadavatel:</t>
  </si>
  <si>
    <t>IČ:</t>
  </si>
  <si>
    <t>TECHNICKÁ SPRÁVA KOMUNIKACÍ HL. M. PRAHY</t>
  </si>
  <si>
    <t>DIČ:</t>
  </si>
  <si>
    <t>Uchazeč:</t>
  </si>
  <si>
    <t>Vyplň údaj</t>
  </si>
  <si>
    <t>Projektant:</t>
  </si>
  <si>
    <t>NOVÁK &amp; PARTNER,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</si>
  <si>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</si>
  <si>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</si>
  <si>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</si>
  <si>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</si>
  <si>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</si>
  <si>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</si>
  <si>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</si>
  <si>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</si>
  <si>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</si>
  <si>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</si>
  <si>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</si>
  <si>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</si>
  <si>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</si>
  <si>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</si>
  <si>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</si>
  <si>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</si>
  <si>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</si>
  <si>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</si>
  <si>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</si>
  <si>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</si>
  <si>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</si>
  <si>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</si>
  <si>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</si>
  <si>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</si>
  <si>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</si>
  <si>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</si>
  <si>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</si>
  <si>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</si>
  <si>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</si>
  <si>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</si>
  <si>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</si>
  <si>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</si>
  <si>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</si>
  <si>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</si>
  <si>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</si>
  <si>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</si>
  <si>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</si>
  <si>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</si>
  <si>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</si>
  <si>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</si>
  <si>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</si>
  <si>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</si>
  <si>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</si>
  <si>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náklady</t>
  </si>
  <si>
    <t>VON</t>
  </si>
  <si>
    <t>1</t>
  </si>
  <si>
    <t>{2384fe01-50f1-4da7-894c-b9b01c017638}</t>
  </si>
  <si>
    <t>2</t>
  </si>
  <si>
    <t>SO 101</t>
  </si>
  <si>
    <t>Stavební úpravy ulice Strakonická a Dostihová</t>
  </si>
  <si>
    <t>STA</t>
  </si>
  <si>
    <t>{33012756-c2f9-4e52-8291-8fdea652948b}</t>
  </si>
  <si>
    <t>SO 172</t>
  </si>
  <si>
    <t>Dopravně inženýrské opatření</t>
  </si>
  <si>
    <t>{09e58275-7799-461a-985a-cfd005975f81}</t>
  </si>
  <si>
    <t>SO 201</t>
  </si>
  <si>
    <t>Stavební úpravy mostu ev. č.p. 003.3 a opěrné zdi</t>
  </si>
  <si>
    <t>{61e8be51-839f-47ca-b9dc-55fb065d5fcd}</t>
  </si>
  <si>
    <t>SO 301</t>
  </si>
  <si>
    <t>Odvodnění komunikace</t>
  </si>
  <si>
    <t>{5bf6a8cb-9a93-4f84-be5b-c884807823a8}</t>
  </si>
  <si>
    <t>SO 701</t>
  </si>
  <si>
    <t>Protihlukové zdi</t>
  </si>
  <si>
    <t>{8f18e5da-7145-4b51-8db4-6e748d6cc0ab}</t>
  </si>
  <si>
    <t>SO 701.1</t>
  </si>
  <si>
    <t>Protihluková stěna v km 0,000000-0,114861</t>
  </si>
  <si>
    <t>Soupis</t>
  </si>
  <si>
    <t>{9f6d8fbc-e14a-4dee-83fd-5fb9e594acbb}</t>
  </si>
  <si>
    <t>SO 701.2</t>
  </si>
  <si>
    <t>Protihluková stěna v km 0,096170-0,168170</t>
  </si>
  <si>
    <t>{d42be222-d94a-47e3-afa1-a030d3fad098}</t>
  </si>
  <si>
    <t>SO 701.3</t>
  </si>
  <si>
    <t>Protihluková stěna v km 0,204488-0,302500</t>
  </si>
  <si>
    <t>{b18ccacd-c2c9-464f-a6ee-2af4002a1d55}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</si>
  <si>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</si>
  <si>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</si>
  <si>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</si>
  <si>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</si>
  <si>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</si>
  <si>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</si>
  <si>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</si>
  <si>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000 -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</si>
  <si>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</si>
  <si>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</si>
  <si>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</si>
  <si>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</si>
  <si>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</si>
  <si>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</si>
  <si>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</si>
  <si>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</si>
  <si>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</si>
  <si>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</si>
  <si>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</si>
  <si>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</si>
  <si>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</si>
  <si>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</si>
  <si>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</si>
  <si>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</si>
  <si>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</si>
  <si>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</si>
  <si>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</si>
  <si>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</si>
  <si>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</si>
  <si>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</si>
  <si>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</si>
  <si>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</si>
  <si>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</si>
  <si>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</si>
  <si>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</si>
  <si>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</si>
  <si>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</si>
  <si>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</si>
  <si>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</si>
  <si>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011103000.a</t>
  </si>
  <si>
    <t>Geologický průzkum bez rozlišení</t>
  </si>
  <si>
    <t>KPL</t>
  </si>
  <si>
    <t>1024</t>
  </si>
  <si>
    <t>818435193</t>
  </si>
  <si>
    <t>PP</t>
  </si>
  <si>
    <t>011434000.a</t>
  </si>
  <si>
    <t>Měření (monitoring) hlukové hladiny - před a po výstavbě</t>
  </si>
  <si>
    <t>-375374633</t>
  </si>
  <si>
    <t>3</t>
  </si>
  <si>
    <t>012002000.a</t>
  </si>
  <si>
    <t>Geodetické práce - vytyčení stavby a geodetické práce dodavatele</t>
  </si>
  <si>
    <t>-1610991340</t>
  </si>
  <si>
    <t>4</t>
  </si>
  <si>
    <t>012002000.b</t>
  </si>
  <si>
    <t>Geodetické práce - vytyčení inženýrských sítí</t>
  </si>
  <si>
    <t>350879175</t>
  </si>
  <si>
    <t>012303000.a</t>
  </si>
  <si>
    <t>Geodetické práce po výstavbě - zaměření skutečného provedení stavby</t>
  </si>
  <si>
    <t>-893066260</t>
  </si>
  <si>
    <t>6</t>
  </si>
  <si>
    <t>013203000.a</t>
  </si>
  <si>
    <t>Dokumentace stavby - projekt DIO a DIR vč. projednání</t>
  </si>
  <si>
    <t>504317338</t>
  </si>
  <si>
    <t>7</t>
  </si>
  <si>
    <t>013203000.b</t>
  </si>
  <si>
    <t>Dokumentace stavby - havarijní plán</t>
  </si>
  <si>
    <t>-654721350</t>
  </si>
  <si>
    <t>8</t>
  </si>
  <si>
    <t>013244000.a</t>
  </si>
  <si>
    <t>Dokumentace pro provádění stavby</t>
  </si>
  <si>
    <t>1679261796</t>
  </si>
  <si>
    <t>9</t>
  </si>
  <si>
    <t>013254000.a</t>
  </si>
  <si>
    <t>Dokumentace skutečného provedení stavby</t>
  </si>
  <si>
    <t>-542381824</t>
  </si>
  <si>
    <t>VRN3</t>
  </si>
  <si>
    <t>Zařízení staveniště</t>
  </si>
  <si>
    <t>10</t>
  </si>
  <si>
    <t>030001000.a</t>
  </si>
  <si>
    <t>335572226</t>
  </si>
  <si>
    <t>11</t>
  </si>
  <si>
    <t>034503000.a</t>
  </si>
  <si>
    <t>Informační tabule na staveništi - velkoplošná informační tabule na staveništi o stavbě (billboard o rozměrech 5,00x2,00m)</t>
  </si>
  <si>
    <t>-1832890836</t>
  </si>
  <si>
    <t>VRN4</t>
  </si>
  <si>
    <t>Inženýrská činnost</t>
  </si>
  <si>
    <t>12</t>
  </si>
  <si>
    <t>042503000.a</t>
  </si>
  <si>
    <t>Plán BOZP na staveništi</t>
  </si>
  <si>
    <t>-1783299646</t>
  </si>
  <si>
    <t>13</t>
  </si>
  <si>
    <t>045203000.a</t>
  </si>
  <si>
    <t>Kompletační činnost</t>
  </si>
  <si>
    <t>-31044499</t>
  </si>
  <si>
    <t>ČINNOSTI SOUVISEJÍCÍ SE ZAKÁZKOU, TECHNICKÉ ČINNOSTI, PROVOZ POTŘEBNÝCH ZAŘÍZENÍ, ÚČASTI ZÁSTUPCŮ ZAINTERESOVANÝCH STRAN NA JEDNÁNÍCH, KONTROLY ČINNOSTÍ NA STAVENIŠTI, VEDENÍ STAVEBNÍHO DENÍKU</t>
  </si>
  <si>
    <t>VRN9</t>
  </si>
  <si>
    <t>Ostatní náklady</t>
  </si>
  <si>
    <t>14</t>
  </si>
  <si>
    <t>090001000.a</t>
  </si>
  <si>
    <t>Ostatní náklady - pasportizace sousedních objektů</t>
  </si>
  <si>
    <t>-876679007</t>
  </si>
  <si>
    <t>091003000.a</t>
  </si>
  <si>
    <t>Ostatní náklady - ostatní zkoušky neuvedené</t>
  </si>
  <si>
    <t>-1105014527</t>
  </si>
  <si>
    <t>SO 101 - Stavební úpravy ulice Strakonická a Dostihová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</si>
  <si>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</si>
  <si>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</si>
  <si>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</si>
  <si>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</si>
  <si>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</si>
  <si>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</si>
  <si>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</si>
  <si>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</si>
  <si>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</si>
  <si>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</si>
  <si>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111201101</t>
  </si>
  <si>
    <t>Odstranění křovin a stromů průměru kmene do 100 mm i s kořeny z celkové plochy do 1000 m2</t>
  </si>
  <si>
    <t>m2</t>
  </si>
  <si>
    <t>CS ÚRS 2018 02</t>
  </si>
  <si>
    <t>1255674509</t>
  </si>
  <si>
    <t>Odstranění křovin a stromů s odstraněním kořenů  průměru kmene do 100 mm do sklonu terénu 1 : 5, při celkové ploše do 1 000 m2</t>
  </si>
  <si>
    <t>VV</t>
  </si>
  <si>
    <t>388,00"m2"</t>
  </si>
  <si>
    <t>111201401</t>
  </si>
  <si>
    <t>Spálení křovin a stromů průměru kmene do 100 mm</t>
  </si>
  <si>
    <t>129559155</t>
  </si>
  <si>
    <t>Spálení odstraněných křovin a stromů na hromadách  průměru kmene do 100 mm pro jakoukoliv plochu</t>
  </si>
  <si>
    <t>111301111.a</t>
  </si>
  <si>
    <t>Sejmutí drnu tl do 150 mm s přemístěním do 50 m nebo naložením na dopravní prostředek</t>
  </si>
  <si>
    <t>1445611473</t>
  </si>
  <si>
    <t>Sejmutí drnu tl. do 150 mm, v jakékoliv ploše</t>
  </si>
  <si>
    <t>"odstranění drnu" 235,00"m2"</t>
  </si>
  <si>
    <t>"odstranění zelených ostrůvků" 286,00"m2"</t>
  </si>
  <si>
    <t>Součet</t>
  </si>
  <si>
    <t>113106132</t>
  </si>
  <si>
    <t>Rozebrání dlažeb z betonových nebo kamenných dlaždic komunikací pro pěší strojně pl do 50 m2</t>
  </si>
  <si>
    <t>-1421987659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</si>
  <si>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 nebo kameninových dlaždic, desek nebo tvarovek</t>
  </si>
  <si>
    <t>"přídlažba u opěrné zdi" 28,50"m2"</t>
  </si>
  <si>
    <t>113106521</t>
  </si>
  <si>
    <t>Rozebrání dlažeb vozovek z drobných kostek s ložem z kameniva strojně pl přes 200 m2</t>
  </si>
  <si>
    <t>-135856368</t>
  </si>
  <si>
    <t>Rozebrání dlažeb a dílců vozovek a ploch s přemístěním hmot na skládku na vzdálenost do 3 m nebo s naložením na dopravní prostředek, s jakoukoliv výplní spár strojně plochy jednotlivě přes 200 m2 z drobných kostek nebo odseků s ložem z kameniva těženého</t>
  </si>
  <si>
    <t>"odstranění vozovkové dlažby" 245,00"m2"</t>
  </si>
  <si>
    <t>113106571</t>
  </si>
  <si>
    <t>Rozebrání dlažeb vozovek ze zámkové dlažby s ložem z kameniva strojně pl přes 200 m2</t>
  </si>
  <si>
    <t>-587218034</t>
  </si>
  <si>
    <t>Rozebrání dlažeb a dílců vozovek a ploch s přemístěním hmot na skládku na vzdálenost do 3 m nebo s naložením na dopravní prostředek, s jakoukoliv výplní spár strojně plochy jednotlivě přes 200 m2 ze zámkové dlažby s ložem z kameniva</t>
  </si>
  <si>
    <t>"dlažba chodníku" 820,00"m2"</t>
  </si>
  <si>
    <t>113107222</t>
  </si>
  <si>
    <t>Odstranění podkladu z kameniva drceného tl 200 mm strojně pl přes 200 m2</t>
  </si>
  <si>
    <t>469747347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</si>
  <si>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</si>
  <si>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"dlažba chodníku, ŠD tl. 150mm" 820,00"m2"</t>
  </si>
  <si>
    <t>113107223</t>
  </si>
  <si>
    <t>Odstranění podkladu z kameniva drceného tl 300 mm strojně pl přes 200 m2</t>
  </si>
  <si>
    <t>1359810880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</si>
  <si>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</si>
  <si>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"pro kanalizaci - plast DN400+přípojky" 79,90*1,40+35,00*1,20</t>
  </si>
  <si>
    <t>113107230</t>
  </si>
  <si>
    <t>Odstranění podkladu z betonu prostého tl 100 mm strojně pl přes 200 m2</t>
  </si>
  <si>
    <t>-1735969221</t>
  </si>
  <si>
    <t>Odstranění podkladů nebo krytů strojně plochy jednotlivě přes 200 m2 s přemístěním hmot na skládku na vzdálenost do 20 m nebo s naložením na dopravní prostředek z betonu prostého, o tl. vrstvy do 100 mm</t>
  </si>
  <si>
    <t>113107231</t>
  </si>
  <si>
    <t>Odstranění podkladu z betonu prostého tl 150 mm strojně pl přes 200 m2</t>
  </si>
  <si>
    <t>376893153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</si>
  <si>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</si>
  <si>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113154335</t>
  </si>
  <si>
    <t>Frézování živičného krytu tl 200 mm pruh š 2 m pl do 10000 m2 bez překážek v trase</t>
  </si>
  <si>
    <t>1529107033</t>
  </si>
  <si>
    <t>Frézování živičného podkladu nebo krytu  s naložením na dopravní prostředek plochy přes 1 000 do 10 000 m2 bez překážek v trase pruhu šířky přes 1 m do 2 m, tloušťky vrstvy 200 mm</t>
  </si>
  <si>
    <t>2685,00"m2"</t>
  </si>
  <si>
    <t>113202111</t>
  </si>
  <si>
    <t>Vytrhání obrub krajníků obrubníků stojatých</t>
  </si>
  <si>
    <t>m</t>
  </si>
  <si>
    <t>-1105586417</t>
  </si>
  <si>
    <t>Vytrhání obrub  s vybouráním lože, s přemístěním hmot na skládku na vzdálenost do 3 m nebo s naložením na dopravní prostředek z krajníků nebo obrubníků stojatých</t>
  </si>
  <si>
    <t>"kamenný obrubník u vegetačních ploch" 142,00"m"</t>
  </si>
  <si>
    <t>122202202</t>
  </si>
  <si>
    <t>Odkopávky a prokopávky nezapažené pro silnice objemu do 1000 m3 v hornině tř. 3</t>
  </si>
  <si>
    <t>m3</t>
  </si>
  <si>
    <t>-1387225318</t>
  </si>
  <si>
    <t>Odkopávky a prokopávky nezapažené pro silnice  s přemístěním výkopku v příčných profilech na vzdálenost do 15 m nebo s naložením na dopravní prostředek v hornině tř. 3 přes 100 do 1 000 m3</t>
  </si>
  <si>
    <t>"odkop pro rozšířenou část s plnou kcí vodzovky" 392,00"m2"*0,30</t>
  </si>
  <si>
    <t>"v tř.3 předpoklad 50%" 117,60"m3"*0,5</t>
  </si>
  <si>
    <t>122202209</t>
  </si>
  <si>
    <t>Příplatek k odkopávkám a prokopávkám pro silnice v hornině tř. 3 za lepivost</t>
  </si>
  <si>
    <t>1509425872</t>
  </si>
  <si>
    <t>Odkopávky a prokopávky nezapažené pro silnice  s přemístěním výkopku v příčných profilech na vzdálenost do 15 m nebo s naložením na dopravní prostředek v hornině tř. 3 Příplatek k cenám za lepivost horniny tř. 3</t>
  </si>
  <si>
    <t xml:space="preserve">"dle odkopávek pro silnice v tř.3, předpoklad 30%" 58,80"m3"*0,3 </t>
  </si>
  <si>
    <t>122301402.a</t>
  </si>
  <si>
    <t>Vykopávky v zemníku na suchu vč. vodorovné dopravy ze vzdálenosti dle možností uchazeče a poplatku za nákup vhodného materiálu - ORNICE</t>
  </si>
  <si>
    <t>-1327077815</t>
  </si>
  <si>
    <t>"doplnění ornice" 130,00"m2"*0,15</t>
  </si>
  <si>
    <t>16</t>
  </si>
  <si>
    <t>122302202</t>
  </si>
  <si>
    <t>Odkopávky a prokopávky nezapažené pro silnice objemu do 1000 m3 v hornině tř. 4</t>
  </si>
  <si>
    <t>-320928098</t>
  </si>
  <si>
    <t>Odkopávky a prokopávky nezapažené pro silnice  s přemístěním výkopku v příčných profilech na vzdálenost do 15 m nebo s naložením na dopravní prostředek v hornině tř. 4 přes 100 do 1 000 m3</t>
  </si>
  <si>
    <t>"celkový výkop dle odkopávek pro silnice v tř.3, v tř.4 předpoklad 50%" 117,60"m3"*0,5</t>
  </si>
  <si>
    <t>17</t>
  </si>
  <si>
    <t>122302209</t>
  </si>
  <si>
    <t>Příplatek k odkopávkám a prokopávkám pro silnice v hornině tř. 4 za lepivost</t>
  </si>
  <si>
    <t>-903760151</t>
  </si>
  <si>
    <t>Odkopávky a prokopávky nezapažené pro silnice  s přemístěním výkopku v příčných profilech na vzdálenost do 15 m nebo s naložením na dopravní prostředek v hornině tř. 4 Příplatek k cenám za lepivost horniny tř. 4</t>
  </si>
  <si>
    <t xml:space="preserve">"dle odkopávek pro silnice v tř.4, předpoklad 30%" 58,80"m3"*0,3 </t>
  </si>
  <si>
    <t>18</t>
  </si>
  <si>
    <t>132201101</t>
  </si>
  <si>
    <t>Hloubení rýh š do 600 mm v hornině tř. 3 objemu do 100 m3</t>
  </si>
  <si>
    <t>-1083945061</t>
  </si>
  <si>
    <t>Hloubení zapažených i nezapažených rýh šířky do 600 mm  s urovnáním dna do předepsaného profilu a spádu v hornině tř. 3 do 100 m3</t>
  </si>
  <si>
    <t>"pro trativod" 272,00*0,30*0,60</t>
  </si>
  <si>
    <t>"v tř.3 předpoklad 50%" 48,96"m3"*0,5</t>
  </si>
  <si>
    <t>19</t>
  </si>
  <si>
    <t>132201109</t>
  </si>
  <si>
    <t>Příplatek za lepivost k hloubení rýh š do 600 mm v hornině tř. 3</t>
  </si>
  <si>
    <t>1333224497</t>
  </si>
  <si>
    <t>Hloubení zapažených i nezapažených rýh šířky do 600 mm  s urovnáním dna do předepsaného profilu a spádu v hornině tř. 3 Příplatek k cenám za lepivost horniny tř. 3</t>
  </si>
  <si>
    <t>"dle hloubení rýh v tř.3, předpoklad 30%" 24,48"m3"*0,3</t>
  </si>
  <si>
    <t>20</t>
  </si>
  <si>
    <t>132301101</t>
  </si>
  <si>
    <t>Hloubení rýh š do 600 mm v hornině tř. 4 objemu do 100 m3</t>
  </si>
  <si>
    <t>1485165970</t>
  </si>
  <si>
    <t>Hloubení zapažených i nezapažených rýh šířky do 600 mm  s urovnáním dna do předepsaného profilu a spádu v hornině tř. 4 do 100 m3</t>
  </si>
  <si>
    <t>"celkový výkop dle hloubení rýh v tř.3, v tř.4 předpoklad 50%" 48,96"m3"*0,5</t>
  </si>
  <si>
    <t>132301109</t>
  </si>
  <si>
    <t>Příplatek za lepivost k hloubení rýh š do 600 mm v hornině tř. 4</t>
  </si>
  <si>
    <t>1380942546</t>
  </si>
  <si>
    <t>Hloubení zapažených i nezapažených rýh šířky do 600 mm  s urovnáním dna do předepsaného profilu a spádu v hornině tř. 4 Příplatek k cenám za lepivost horniny tř. 4</t>
  </si>
  <si>
    <t>"dle hloubení rýh v tř.4, předpoklad 30%" 24,48"m3"*0,3</t>
  </si>
  <si>
    <t>22</t>
  </si>
  <si>
    <t>133201101</t>
  </si>
  <si>
    <t>Hloubení šachet v hornině tř. 3 objemu do 100 m3</t>
  </si>
  <si>
    <t>-1818213388</t>
  </si>
  <si>
    <t>Hloubení zapažených i nezapažených šachet  s případným nutným přemístěním výkopku ve výkopišti v hornině tř. 3 do 100 m3</t>
  </si>
  <si>
    <t>"pro UV" 27*(1,00*2,00*2,50)</t>
  </si>
  <si>
    <t>"v tř.3 předpoklad 50%" 135,00"m3"*0,5</t>
  </si>
  <si>
    <t>23</t>
  </si>
  <si>
    <t>133201109</t>
  </si>
  <si>
    <t>Příplatek za lepivost u hloubení šachet v hornině tř. 3</t>
  </si>
  <si>
    <t>-177248797</t>
  </si>
  <si>
    <t>Hloubení zapažených i nezapažených šachet  s případným nutným přemístěním výkopku ve výkopišti v hornině tř. 3 Příplatek k cenám za lepivost horniny tř. 3</t>
  </si>
  <si>
    <t>"dle hloubení šachet v tř3, předpoklad 30%" 67,50"m3"*0,3</t>
  </si>
  <si>
    <t>24</t>
  </si>
  <si>
    <t>133301101</t>
  </si>
  <si>
    <t>Hloubení šachet v hornině tř. 4 objemu do 100 m3</t>
  </si>
  <si>
    <t>-23047989</t>
  </si>
  <si>
    <t>Hloubení zapažených i nezapažených šachet  s případným nutným přemístěním výkopku ve výkopišti v hornině tř. 4 do 100 m3</t>
  </si>
  <si>
    <t>"celkový výkop dle hloubení šachet v tř.3, v tř.4 předpoklad 50%" 135,00"m3"*0,5</t>
  </si>
  <si>
    <t>25</t>
  </si>
  <si>
    <t>133301109</t>
  </si>
  <si>
    <t>Příplatek za lepivost u hloubení šachet v hornině tř. 4</t>
  </si>
  <si>
    <t>285457420</t>
  </si>
  <si>
    <t>Hloubení zapažených i nezapažených šachet  s případným nutným přemístěním výkopku ve výkopišti v hornině tř. 4 Příplatek k cenám za lepivost horniny tř. 4</t>
  </si>
  <si>
    <t>26</t>
  </si>
  <si>
    <t>151101201</t>
  </si>
  <si>
    <t>Zřízení příložného pažení stěn výkopu hl do 4 m</t>
  </si>
  <si>
    <t>-1894384384</t>
  </si>
  <si>
    <t>Zřízení pažení stěn výkopu bez rozepření nebo vzepření  příložné, hloubky do 4 m</t>
  </si>
  <si>
    <t>"pro UV" 27*((1,00+2,00)*2*3,00)</t>
  </si>
  <si>
    <t>27</t>
  </si>
  <si>
    <t>151101211</t>
  </si>
  <si>
    <t>Odstranění příložného pažení stěn hl do 4 m</t>
  </si>
  <si>
    <t>1777758341</t>
  </si>
  <si>
    <t>Odstranění pažení stěn výkopu  s uložením pažin na vzdálenost do 3 m od okraje výkopu příložné, hloubky do 4 m</t>
  </si>
  <si>
    <t>"dle zřízení bednění stěn" 486,00"m2"</t>
  </si>
  <si>
    <t>28</t>
  </si>
  <si>
    <t>151101302</t>
  </si>
  <si>
    <t>Zřízení rozepření stěn při pažení příložném hl do 8 m</t>
  </si>
  <si>
    <t>-1016848547</t>
  </si>
  <si>
    <t>Zřízení rozepření zapažených stěn výkopů  s potřebným přepažováním při roubení příložném, hloubky do 8 m</t>
  </si>
  <si>
    <t>29</t>
  </si>
  <si>
    <t>151101312</t>
  </si>
  <si>
    <t>Odstranění rozepření stěn při pažení příložném hl do 8 m</t>
  </si>
  <si>
    <t>578722863</t>
  </si>
  <si>
    <t>Odstranění rozepření stěn výkopů  s uložením materiálu na vzdálenost do 3 m od okraje výkopu roubení příložného, hloubky do 8 m</t>
  </si>
  <si>
    <t>"dle rozepření stěn výkopu" 135,00"m3"</t>
  </si>
  <si>
    <t>30</t>
  </si>
  <si>
    <t>161101102</t>
  </si>
  <si>
    <t>Svislé přemístění výkopku z horniny tř. 1 až 4 hl výkopu do 4 m</t>
  </si>
  <si>
    <t>-1511627467</t>
  </si>
  <si>
    <t>Svislé přemístění výkopku  bez naložení do dopravní nádoby avšak s vyprázdněním dopravní nádoby na hromadu nebo do dopravního prostředku z horniny tř. 1 až 4, při hloubce výkopu přes 2,5 do 4 m</t>
  </si>
  <si>
    <t>"100% výkopu" 2*(24,48+67,50)"m3"</t>
  </si>
  <si>
    <t>31</t>
  </si>
  <si>
    <t>162301501.a</t>
  </si>
  <si>
    <t>Vodorovné přemístění křovin D kmene do 100 mm do vzdálenosti dle možností zhotovitele</t>
  </si>
  <si>
    <t>-879575416</t>
  </si>
  <si>
    <t>Vodorovné přemístění smýcených křovin  do průměru kmene 100 mm do vzdálenosti dle možností zhotovitele</t>
  </si>
  <si>
    <t>32</t>
  </si>
  <si>
    <t>162601102.a</t>
  </si>
  <si>
    <t>Vodorovné přemístění výkopku/sypaniny z horniny tř. 1 až 4 do vzdálenosti dle možností uchazeče</t>
  </si>
  <si>
    <t>1121272273</t>
  </si>
  <si>
    <t>Vodorovné přemístění výkopku nebo sypaniny po suchu  na obvyklém dopravním prostředku, bez naložení výkopku, avšak se složením bez rozhrnutí z horniny tř. 1 až 4 do vzdálenosti dle možností uchazeče</t>
  </si>
  <si>
    <t>"materiál pro zásyp z deponie" 135,00"m3"</t>
  </si>
  <si>
    <t>33</t>
  </si>
  <si>
    <t>162601102.b</t>
  </si>
  <si>
    <t>-1491823780</t>
  </si>
  <si>
    <t>"odvoz zeminy na skládku" 2*(58,80+24,48)"m3"</t>
  </si>
  <si>
    <t>34</t>
  </si>
  <si>
    <t>162702111.a</t>
  </si>
  <si>
    <t>Vodorovné přemístění drnu bez naložení se složením do vzdálenosti dle možností zhotovitele</t>
  </si>
  <si>
    <t>-2068062569</t>
  </si>
  <si>
    <t>Vodorovné přemístění drnu na suchu do vzdálenosti dle možností zhotovitele</t>
  </si>
  <si>
    <t>"odstranění drnu" 521,00"m2"</t>
  </si>
  <si>
    <t>35</t>
  </si>
  <si>
    <t>167101102</t>
  </si>
  <si>
    <t>Nakládání výkopku z hornin tř. 1 až 4 přes 100 m3</t>
  </si>
  <si>
    <t>-967939616</t>
  </si>
  <si>
    <t>Nakládání, skládání a překládání neulehlého výkopku nebo sypaniny  nakládání, množství přes 100 m3, z hornin tř. 1 až 4</t>
  </si>
  <si>
    <t>36</t>
  </si>
  <si>
    <t>171201201</t>
  </si>
  <si>
    <t>Uložení sypaniny na skládky</t>
  </si>
  <si>
    <t>905558327</t>
  </si>
  <si>
    <t>Uložení sypaniny  na skládky</t>
  </si>
  <si>
    <t>"odvoz zeminy na skládku" 2*(58,80+24,48+67,50)"m3"</t>
  </si>
  <si>
    <t>"odstranění drnu" 521,00"m2"*0,15</t>
  </si>
  <si>
    <t>37</t>
  </si>
  <si>
    <t>171201211</t>
  </si>
  <si>
    <t>Poplatek za uložení stavebního odpadu - zeminy a kameniva na skládce</t>
  </si>
  <si>
    <t>t</t>
  </si>
  <si>
    <t>-1835926435</t>
  </si>
  <si>
    <t>Poplatek za uložení stavebního odpadu na skládce (skládkovné) zeminy a kameniva zatříděného do Katalogu odpadů pod kódem 170 504</t>
  </si>
  <si>
    <t>"odvoz zeminy na skládku" 2*(58,80+24,48+67,50)"m3"*1,80"t/m3"</t>
  </si>
  <si>
    <t>"odstranění drnu" 521,00"m2"*0,15*1,80"t/m3"</t>
  </si>
  <si>
    <t>38</t>
  </si>
  <si>
    <t>174101101</t>
  </si>
  <si>
    <t>Zásyp jam, šachet rýh nebo kolem objektů sypaninou se zhutněním</t>
  </si>
  <si>
    <t>-1622013647</t>
  </si>
  <si>
    <t>Zásyp sypaninou z jakékoliv horniny  s uložením výkopku ve vrstvách se zhutněním jam, šachet, rýh nebo kolem objektů v těchto vykopávkách</t>
  </si>
  <si>
    <t>"pro UV" 2*67,50"m3"</t>
  </si>
  <si>
    <t>39</t>
  </si>
  <si>
    <t>M</t>
  </si>
  <si>
    <t>58333698</t>
  </si>
  <si>
    <t>kamenivo těžené hrubé frakce 32/63</t>
  </si>
  <si>
    <t>-873731695</t>
  </si>
  <si>
    <t>135,00"m3"*1,80"t/m3"</t>
  </si>
  <si>
    <t>40</t>
  </si>
  <si>
    <t>181301102</t>
  </si>
  <si>
    <t>Rozprostření ornice tl vrstvy do 150 mm pl do 500 m2 v rovině nebo ve svahu do 1:5</t>
  </si>
  <si>
    <t>919622470</t>
  </si>
  <si>
    <t>Rozprostření a urovnání ornice v rovině nebo ve svahu sklonu do 1:5 při souvislé ploše do 500 m2, tl. vrstvy přes 100 do 150 mm</t>
  </si>
  <si>
    <t>"ostrůvek" 130,00"m2"</t>
  </si>
  <si>
    <t>41</t>
  </si>
  <si>
    <t>181451131</t>
  </si>
  <si>
    <t>Založení parkového trávníku výsevem plochy přes 1000 m2 v rovině a ve svahu do 1:5</t>
  </si>
  <si>
    <t>-1091522151</t>
  </si>
  <si>
    <t>Založení trávníku na půdě předem připravené plochy přes 1000 m2 výsevem včetně utažení parkového v rovině nebo na svahu do 1:5</t>
  </si>
  <si>
    <t>42</t>
  </si>
  <si>
    <t>00572410</t>
  </si>
  <si>
    <t>osivo směs travní parková</t>
  </si>
  <si>
    <t>kg</t>
  </si>
  <si>
    <t>532477317</t>
  </si>
  <si>
    <t>130*0,025 'Přepočtené koeficientem množství</t>
  </si>
  <si>
    <t>43</t>
  </si>
  <si>
    <t>181951102</t>
  </si>
  <si>
    <t>Úprava pláně v hornině tř. 1 až 4 se zhutněním</t>
  </si>
  <si>
    <t>-1302225582</t>
  </si>
  <si>
    <t>Úprava pláně vyrovnáním výškových rozdílů  v hornině tř. 1 až 4 se zhutněním</t>
  </si>
  <si>
    <t>"chodník" 805,00"m2"</t>
  </si>
  <si>
    <t>"plná kce vozovky" 392,00"m2"</t>
  </si>
  <si>
    <t>44</t>
  </si>
  <si>
    <t>184802111</t>
  </si>
  <si>
    <t>Chemické odplevelení před založením kultury nad 20 m2 postřikem na široko v rovině a svahu do 1:5</t>
  </si>
  <si>
    <t>236281984</t>
  </si>
  <si>
    <t>Chemické odplevelení půdy před založením kultury, trávníku nebo zpevněných ploch  o výměře jednotlivě přes 20 m2 v rovině nebo na svahu do 1:5 postřikem na široko</t>
  </si>
  <si>
    <t>"předpoklad 1,5" 130,00"m2"*1,50</t>
  </si>
  <si>
    <t>45</t>
  </si>
  <si>
    <t>185803111</t>
  </si>
  <si>
    <t>Ošetření trávníku shrabáním v rovině a svahu do 1:5</t>
  </si>
  <si>
    <t>-1914870158</t>
  </si>
  <si>
    <t>Ošetření trávníku  jednorázové v rovině nebo na svahu do 1:5</t>
  </si>
  <si>
    <t>"trávník rovina, předpoklad 4x" 4*130,00"m2"</t>
  </si>
  <si>
    <t>46</t>
  </si>
  <si>
    <t>185804312</t>
  </si>
  <si>
    <t>Zalití rostlin vodou plocha přes 20 m2</t>
  </si>
  <si>
    <t>-4998995</t>
  </si>
  <si>
    <t>Zalití rostlin vodou  plochy záhonů jednotlivě přes 20 m2</t>
  </si>
  <si>
    <t>"trávník, 3x5l/m2" 130,00"m2"*5"l/m2"*3/1000</t>
  </si>
  <si>
    <t>47</t>
  </si>
  <si>
    <t>185851121.a</t>
  </si>
  <si>
    <t>Dovoz vody pro zálivku rostlin za vzdálenost do vzdálenosti dle možnosti uchazeče</t>
  </si>
  <si>
    <t>-929223362</t>
  </si>
  <si>
    <t>Dovoz vody pro zálivku rostlin  do vzdálenosti dle možnosti uchazeče</t>
  </si>
  <si>
    <t>"dle zálivky rostlin" 1,95"m3"</t>
  </si>
  <si>
    <t>Zakládání</t>
  </si>
  <si>
    <t>48</t>
  </si>
  <si>
    <t>211571111</t>
  </si>
  <si>
    <t>Výplň odvodňovacích žeber nebo trativodů štěrkopískem tříděným</t>
  </si>
  <si>
    <t>-1320768850</t>
  </si>
  <si>
    <t>Výplň kamenivem do rýh odvodňovacích žeber nebo trativodů  bez zhutnění, s úpravou povrchu výplně štěrkopískem tříděným</t>
  </si>
  <si>
    <t>272,00*(0,30*0,45 - 3,14*0,08*0,08)</t>
  </si>
  <si>
    <t>49</t>
  </si>
  <si>
    <t>211971110</t>
  </si>
  <si>
    <t>Zřízení opláštění žeber nebo trativodů geotextilií v rýze nebo zářezu sklonu do 1:2</t>
  </si>
  <si>
    <t>455341269</t>
  </si>
  <si>
    <t>Zřízení opláštění výplně z geotextilie odvodňovacích žeber nebo trativodů  v rýze nebo zářezu se stěnami šikmými o sklonu do 1:2</t>
  </si>
  <si>
    <t>272,00*2,10</t>
  </si>
  <si>
    <t>50</t>
  </si>
  <si>
    <t>69311068</t>
  </si>
  <si>
    <t>geotextilie netkaná PP 300g/m2</t>
  </si>
  <si>
    <t>540461734</t>
  </si>
  <si>
    <t>571,2*1,02 'Přepočtené koeficientem množství</t>
  </si>
  <si>
    <t>51</t>
  </si>
  <si>
    <t>212572111</t>
  </si>
  <si>
    <t>Lože pro trativody ze štěrkopísku tříděného</t>
  </si>
  <si>
    <t>-1342326616</t>
  </si>
  <si>
    <t>Lože pro trativody  ze štěrkopísku tříděného</t>
  </si>
  <si>
    <t>272,00*0,30*0,15</t>
  </si>
  <si>
    <t>52</t>
  </si>
  <si>
    <t>212755216</t>
  </si>
  <si>
    <t>Trativody z drenážních trubek plastových flexibilních D 160 mm bez lože</t>
  </si>
  <si>
    <t>2072296797</t>
  </si>
  <si>
    <t>Trativody bez lože z drenážních trubek  plastových flexibilních D 160 mm</t>
  </si>
  <si>
    <t>272,00"m"</t>
  </si>
  <si>
    <t>Komunikace pozemní</t>
  </si>
  <si>
    <t>53</t>
  </si>
  <si>
    <t>564831111</t>
  </si>
  <si>
    <t>Podklad ze štěrkodrtě ŠD tl 100 mm</t>
  </si>
  <si>
    <t>-899487274</t>
  </si>
  <si>
    <t>Podklad ze štěrkodrti ŠD  s rozprostřením a zhutněním, po zhutnění tl. 100 mm</t>
  </si>
  <si>
    <t>54</t>
  </si>
  <si>
    <t>564851111</t>
  </si>
  <si>
    <t>Podklad ze štěrkodrtě ŠD tl 150 mm</t>
  </si>
  <si>
    <t>-563289355</t>
  </si>
  <si>
    <t>Podklad ze štěrkodrti ŠD  s rozprostřením a zhutněním, po zhutnění tl. 150 mm</t>
  </si>
  <si>
    <t>55</t>
  </si>
  <si>
    <t>564911511</t>
  </si>
  <si>
    <t>Podklad z R-materiálu tl 50 mm</t>
  </si>
  <si>
    <t>1095018673</t>
  </si>
  <si>
    <t>Podklad nebo podsyp z R-materiálu s rozprostřením a zhutněním, po zhutnění tl. 50 mm</t>
  </si>
  <si>
    <t>56</t>
  </si>
  <si>
    <t>564962111</t>
  </si>
  <si>
    <t>Podklad z mechanicky zpevněného kameniva MZK tl 200 mm</t>
  </si>
  <si>
    <t>1375742939</t>
  </si>
  <si>
    <t>Podklad z mechanicky zpevněného kameniva MZK (minerální beton)  s rozprostřením a s hutněním, po zhutnění tl. 200 mm</t>
  </si>
  <si>
    <t>57</t>
  </si>
  <si>
    <t>565176111</t>
  </si>
  <si>
    <t>Asfaltový beton vrstva podkladní ACP 22 (obalované kamenivo OKH) tl 100 mm š do 3 m</t>
  </si>
  <si>
    <t>-758868166</t>
  </si>
  <si>
    <t>Asfaltový beton vrstva podkladní ACP 22 (obalované kamenivo hrubozrnné - OKH)  s rozprostřením a zhutněním v pruhu šířky do 3 m, po zhutnění tl. 100 mm</t>
  </si>
  <si>
    <t>"plná kce vozovky + částečná kce vozovky" 392,00"m2"+2685,00"m2"</t>
  </si>
  <si>
    <t>58</t>
  </si>
  <si>
    <t>571901111</t>
  </si>
  <si>
    <t>Posyp krytu kamenivem drceným nebo těženým do 5 kg/m2</t>
  </si>
  <si>
    <t>1960060542</t>
  </si>
  <si>
    <t>Posyp podkladu nebo krytu s rozprostřením a zhutněním kamenivem  drceným nebo těženým, v množství do 5 kg/m2</t>
  </si>
  <si>
    <t>59</t>
  </si>
  <si>
    <t>572531122</t>
  </si>
  <si>
    <t>Ošetření trhlin asfaltovou sanační hmotou š do 30 mm</t>
  </si>
  <si>
    <t>-1182097678</t>
  </si>
  <si>
    <t>Vyspravení trhlin dosavadního krytu asfaltovou sanační hmotou  ošetření trhlin šířky přes 20 do 30 mm</t>
  </si>
  <si>
    <t>P</t>
  </si>
  <si>
    <t>Poznámka k položce:
bude čerpáno dle skutečnosti a souhlasu TDI</t>
  </si>
  <si>
    <t xml:space="preserve">"Sanace vyfrézovaného povrchu-odhad" 100,00"m"  </t>
  </si>
  <si>
    <t>60</t>
  </si>
  <si>
    <t>572531131</t>
  </si>
  <si>
    <t>Oprava trhlin asfaltovou sanační hmotou š do 40 mm</t>
  </si>
  <si>
    <t>-1141767351</t>
  </si>
  <si>
    <t>Vyspravení trhlin dosavadního krytu asfaltovou sanační hmotou  oprava trhlin šířky přes 30 do 40 mm</t>
  </si>
  <si>
    <t>61</t>
  </si>
  <si>
    <t>573111112</t>
  </si>
  <si>
    <t>Postřik živičný infiltrační s posypem z asfaltu množství 1 kg/m2</t>
  </si>
  <si>
    <t>-1103356254</t>
  </si>
  <si>
    <t>Postřik infiltrační PI z asfaltu silničního s posypem kamenivem, v množství 1,00 kg/m2</t>
  </si>
  <si>
    <t>62</t>
  </si>
  <si>
    <t>573231106</t>
  </si>
  <si>
    <t>Postřik živičný spojovací ze silniční emulze v množství 0,30 kg/m2</t>
  </si>
  <si>
    <t>957709547</t>
  </si>
  <si>
    <t>Postřik spojovací PS bez posypu kamenivem ze silniční emulze, v množství 0,30 kg/m2</t>
  </si>
  <si>
    <t>63</t>
  </si>
  <si>
    <t>573231107.a</t>
  </si>
  <si>
    <t>Postřik živičný spojovací ze silniční emulze v množství 0,40 kg/m2 - MODIFIKOVANÝ</t>
  </si>
  <si>
    <t>902978110</t>
  </si>
  <si>
    <t>Postřik spojovací PS bez posypu kamenivem ze silniční emulze, v množství 0,40 kg/m2 - MODIFIKOVANÝ</t>
  </si>
  <si>
    <t>64</t>
  </si>
  <si>
    <t>573231109.a</t>
  </si>
  <si>
    <t>Postřik živičný spojovací ze silniční emulze v množství 0,60 kg/m2 - MODIFIKOVANÝ</t>
  </si>
  <si>
    <t>965190034</t>
  </si>
  <si>
    <t>Postřik spojovací PS bez posypu kamenivem ze silniční emulze, v množství 0,60 kg/m2 - MODIFIKOVANÝ</t>
  </si>
  <si>
    <t>65</t>
  </si>
  <si>
    <t>576123111.a</t>
  </si>
  <si>
    <t>Asfaltový koberec mastixový SMA 8 (AKMJ) tl 30 mm š do 3 m - MODIFIKOVANÝ</t>
  </si>
  <si>
    <t>-1537775662</t>
  </si>
  <si>
    <t>Asfaltový koberec mastixový SMA 8 (AKMJ)  s rozprostřením a se zhutněním v pruhu šířky do 3 m, po zhutnění tl. 30 mm - MODIFIKOVANÝ</t>
  </si>
  <si>
    <t>66</t>
  </si>
  <si>
    <t>577143111</t>
  </si>
  <si>
    <t>Asfaltový beton vrstva obrusná ACO 8 (ABJ) tl 50 mm š do 3 m z nemodifikovaného asfaltu</t>
  </si>
  <si>
    <t>1089456666</t>
  </si>
  <si>
    <t>Asfaltový beton vrstva obrusná ACO 8 (ABJ)  s rozprostřením a se zhutněním z nemodifikovaného asfaltu v pruhu šířky do 3 m, po zhutnění tl. 50 mm</t>
  </si>
  <si>
    <t>67</t>
  </si>
  <si>
    <t>577155132</t>
  </si>
  <si>
    <t>Asfaltový beton vrstva ložní ACL 16 (ABH) tl 60 mm š do 3 m z modifikovaného asfaltu</t>
  </si>
  <si>
    <t>-1525763563</t>
  </si>
  <si>
    <t>Asfaltový beton vrstva ložní ACL 16 (ABH)  s rozprostřením a zhutněním z modifikovaného asfaltu v pruhu šířky do 3 m, po zhutnění tl. 60 mm</t>
  </si>
  <si>
    <t>68</t>
  </si>
  <si>
    <t>596811120</t>
  </si>
  <si>
    <t>Kladení betonové dlažby komunikací pro pěší do lože z kameniva vel do 0,09 m2 plochy do 50 m2</t>
  </si>
  <si>
    <t>845650652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</si>
  <si>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</si>
  <si>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(6,00+6,60)"m2"</t>
  </si>
  <si>
    <t>69</t>
  </si>
  <si>
    <t>59245006.a</t>
  </si>
  <si>
    <t>dlažba skladebná betonová základní pro nevidomé 20 x 10 x 8 cm barevná</t>
  </si>
  <si>
    <t>1053729508</t>
  </si>
  <si>
    <t>"chodník u zastávky" 6,00"m2"</t>
  </si>
  <si>
    <t>6*1,03 'Přepočtené koeficientem množství</t>
  </si>
  <si>
    <t>70</t>
  </si>
  <si>
    <t>59245006.b</t>
  </si>
  <si>
    <t>dlažba - vodící linie pro nevidomé 20 x 20 x 8 cm barevná</t>
  </si>
  <si>
    <t>1180719632</t>
  </si>
  <si>
    <t>"chodník u nástupištni hrany v zastávce BUS" 33,00*0,20</t>
  </si>
  <si>
    <t>6,6*1,03 'Přepočtené koeficientem množství</t>
  </si>
  <si>
    <t>Ostatní konstrukce a práce, bourání</t>
  </si>
  <si>
    <t>71</t>
  </si>
  <si>
    <t>911111111.a</t>
  </si>
  <si>
    <t>D+M zábradlí ocelového silničního s vodorovnými madly</t>
  </si>
  <si>
    <t>-1339991779</t>
  </si>
  <si>
    <t>položka zahrnuje:
- dodání zábradlí včetně předepsané povrchové úpravy
- osazení sloupků zaberaněním nebo osazením do betonových bloků (včetně betonových bloků a nutných zemních prací)
- případné bednění ( trubku) betonové patky v gabionové zdi</t>
  </si>
  <si>
    <t>70,00"m"</t>
  </si>
  <si>
    <t>72</t>
  </si>
  <si>
    <t>914111111</t>
  </si>
  <si>
    <t>Montáž svislé dopravní značky do velikosti 1 m2 objímkami na sloupek nebo konzolu</t>
  </si>
  <si>
    <t>kus</t>
  </si>
  <si>
    <t>-2091087177</t>
  </si>
  <si>
    <t>Montáž svislé dopravní značky základní  velikosti do 1 m2 objímkami na sloupky nebo konzoly</t>
  </si>
  <si>
    <t>přemístění</t>
  </si>
  <si>
    <t>"IS5p, P2, B4+E12, B20a, IJ4c, IJ4a" 6"ks"</t>
  </si>
  <si>
    <t>"A11, P3, P4, C2b, B20a" 5"ks"</t>
  </si>
  <si>
    <t>Mezisoučet</t>
  </si>
  <si>
    <t>nové</t>
  </si>
  <si>
    <t>"B4+E12+E7b, B20a, B20a, " 5"ks"</t>
  </si>
  <si>
    <t>"připnout nově na sloupek PHS - B28" 1"ks"</t>
  </si>
  <si>
    <t>73</t>
  </si>
  <si>
    <t>40445256</t>
  </si>
  <si>
    <t>svorka upínací na sloupek dopravní značky D 60mm</t>
  </si>
  <si>
    <t>1106190274</t>
  </si>
  <si>
    <t>17*2</t>
  </si>
  <si>
    <t>74</t>
  </si>
  <si>
    <t>40444101.a</t>
  </si>
  <si>
    <t>značka dopravní svislá FeZn JAC 500 mm</t>
  </si>
  <si>
    <t>-2097964140</t>
  </si>
  <si>
    <t>"B20a" 2"ks"</t>
  </si>
  <si>
    <t>"B4" 1"ks"</t>
  </si>
  <si>
    <t>75</t>
  </si>
  <si>
    <t>40444316</t>
  </si>
  <si>
    <t>značka svislá FeZn NK 500x300mm</t>
  </si>
  <si>
    <t>746065075</t>
  </si>
  <si>
    <t>"E12" 1"ks"</t>
  </si>
  <si>
    <t>"E7b" 1"ks"</t>
  </si>
  <si>
    <t>76</t>
  </si>
  <si>
    <t>914511112</t>
  </si>
  <si>
    <t>Montáž sloupku dopravních značek délky do 3,5 m s betonovým základem a patkou</t>
  </si>
  <si>
    <t>2025073971</t>
  </si>
  <si>
    <t>Montáž sloupku dopravních značek  délky do 3,5 m do hliníkové patky</t>
  </si>
  <si>
    <t>"B4+E12+E7b, B20a, B20a, " 3"ks"</t>
  </si>
  <si>
    <t>77</t>
  </si>
  <si>
    <t>40445225</t>
  </si>
  <si>
    <t>sloupek Zn pro dopravní značku D 60mm v 3,5m</t>
  </si>
  <si>
    <t>-1267817682</t>
  </si>
  <si>
    <t>78</t>
  </si>
  <si>
    <t>915211111</t>
  </si>
  <si>
    <t>Vodorovné dopravní značení dělící čáry souvislé š 125 mm bílý plast</t>
  </si>
  <si>
    <t>-2054297061</t>
  </si>
  <si>
    <t>Vodorovné dopravní značení stříkaným plastem  dělící čára šířky 125 mm souvislá bílá základní</t>
  </si>
  <si>
    <t>"V12e" 87,00"m"</t>
  </si>
  <si>
    <t>79</t>
  </si>
  <si>
    <t>915211121</t>
  </si>
  <si>
    <t>Vodorovné dopravní značení dělící čáry přerušované š 125 mm bílý plast</t>
  </si>
  <si>
    <t>819505277</t>
  </si>
  <si>
    <t>Vodorovné dopravní značení stříkaným plastem  dělící čára šířky 125 mm přerušovaná bílá základní</t>
  </si>
  <si>
    <t>"V2a" 390,00"m"</t>
  </si>
  <si>
    <t>80</t>
  </si>
  <si>
    <t>915221111</t>
  </si>
  <si>
    <t>Vodorovné dopravní značení vodící čáry souvislé š 250 mm bílý plast</t>
  </si>
  <si>
    <t>1614208815</t>
  </si>
  <si>
    <t>Vodorovné dopravní značení stříkaným plastem  vodící čára bílá šířky 250 mm souvislá základní</t>
  </si>
  <si>
    <t>"V4" 890,00"m"</t>
  </si>
  <si>
    <t>81</t>
  </si>
  <si>
    <t>915221121</t>
  </si>
  <si>
    <t>Vodorovné dopravní značení vodící čáry přerušované š 250 mm bílý plast</t>
  </si>
  <si>
    <t>-1824647732</t>
  </si>
  <si>
    <t>Vodorovné dopravní značení stříkaným plastem  vodící čára bílá šířky 250 mm přerušovaná základní</t>
  </si>
  <si>
    <t>"V2b" 370,00"m"</t>
  </si>
  <si>
    <t>82</t>
  </si>
  <si>
    <t>915231111</t>
  </si>
  <si>
    <t>Vodorovné dopravní značení přechody pro chodce, šipky, symboly bílý plast</t>
  </si>
  <si>
    <t>1577275231</t>
  </si>
  <si>
    <t>Vodorovné dopravní značení stříkaným plastem  přechody pro chodce, šipky, symboly nápisy bílé základní</t>
  </si>
  <si>
    <t>"V13" 96,00"m2"</t>
  </si>
  <si>
    <t>83</t>
  </si>
  <si>
    <t>915231115</t>
  </si>
  <si>
    <t>Vodorovné dopravní značení přechody pro chodce, šipky, symboly žlutý plast</t>
  </si>
  <si>
    <t>695961894</t>
  </si>
  <si>
    <t>Vodorovné dopravní značení stříkaným plastem  přechody pro chodce, šipky, symboly nápisy žluté základní</t>
  </si>
  <si>
    <t>"V11a" 18,00"m2"</t>
  </si>
  <si>
    <t>84</t>
  </si>
  <si>
    <t>915611111</t>
  </si>
  <si>
    <t>Předznačení vodorovného liniového značení</t>
  </si>
  <si>
    <t>1453491063</t>
  </si>
  <si>
    <t>Předznačení pro vodorovné značení  stříkané barvou nebo prováděné z nátěrových hmot liniové dělicí čáry, vodicí proužky</t>
  </si>
  <si>
    <t>(70,00+87,00+390,00+890,00+370,00)"m"</t>
  </si>
  <si>
    <t>85</t>
  </si>
  <si>
    <t>915621111</t>
  </si>
  <si>
    <t>Předznačení vodorovného plošného značení</t>
  </si>
  <si>
    <t>-1773189068</t>
  </si>
  <si>
    <t>Předznačení pro vodorovné značení  stříkané barvou nebo prováděné z nátěrových hmot plošné šipky, symboly, nápisy</t>
  </si>
  <si>
    <t>(96,00+18,00)"m2"</t>
  </si>
  <si>
    <t>86</t>
  </si>
  <si>
    <t>916131213</t>
  </si>
  <si>
    <t>Osazení silničního obrubníku betonového stojatého s boční opěrou do lože z betonu prostého</t>
  </si>
  <si>
    <t>-1643006829</t>
  </si>
  <si>
    <t>Osazení silničního obrubníku betonového se zřízením lože, s vyplněním a zatřením spár cementovou maltou stojatého s boční opěrou z betonu prostého, do lože z betonu prostého</t>
  </si>
  <si>
    <t>87</t>
  </si>
  <si>
    <t>59217031</t>
  </si>
  <si>
    <t>obrubník betonový silniční 100 x 15 x 25 cm</t>
  </si>
  <si>
    <t>-1581434848</t>
  </si>
  <si>
    <t>300,00"m"</t>
  </si>
  <si>
    <t>88</t>
  </si>
  <si>
    <t>916331112</t>
  </si>
  <si>
    <t>Osazení zahradního obrubníku betonového do lože z betonu s boční opěrou</t>
  </si>
  <si>
    <t>904830738</t>
  </si>
  <si>
    <t>Osazení zahradního obrubníku betonového s ložem tl. od 50 do 100 mm z betonu prostého tř. C 12/15 s boční opěrou z betonu prostého tř. C 12/15</t>
  </si>
  <si>
    <t>89</t>
  </si>
  <si>
    <t>59217036</t>
  </si>
  <si>
    <t>obrubník betonový parkový přírodní 50x8x25 cm</t>
  </si>
  <si>
    <t>-763995336</t>
  </si>
  <si>
    <t>216,00"m"</t>
  </si>
  <si>
    <t>90</t>
  </si>
  <si>
    <t>916781111.a</t>
  </si>
  <si>
    <t>Demontáž zpomalovacích práhů</t>
  </si>
  <si>
    <t>-532852082</t>
  </si>
  <si>
    <t>6*2,00</t>
  </si>
  <si>
    <t>91</t>
  </si>
  <si>
    <t>919112233</t>
  </si>
  <si>
    <t>Řezání spár pro vytvoření komůrky š 20 mm hl 40 mm pro těsnící zálivku v živičném krytu</t>
  </si>
  <si>
    <t>-945410584</t>
  </si>
  <si>
    <t>Řezání dilatačních spár v živičném krytu  vytvoření komůrky pro těsnící zálivku šířky 20 mm, hloubky 40 mm</t>
  </si>
  <si>
    <t>"vrchní vrstva AB - dokončovací práce (podél obrubníků)" 300,00"m"</t>
  </si>
  <si>
    <t>"vrchní vrstva AB - dokončovací práce (podél ŠŽ)" 92,00"m"</t>
  </si>
  <si>
    <t>"obrusná + podkladní vrstva AB" 33,80"m"</t>
  </si>
  <si>
    <t>92</t>
  </si>
  <si>
    <t>919122132</t>
  </si>
  <si>
    <t>Těsnění spár zálivkou za tepla pro komůrky š 20 mm hl 40 mm s těsnicím profilem</t>
  </si>
  <si>
    <t>1801105158</t>
  </si>
  <si>
    <t>Utěsnění dilatačních spár zálivkou za tepla  v cementobetonovém nebo živičném krytu včetně adhezního nátěru s těsnicím profilem pod zálivkou, pro komůrky šířky 20 mm, hloubky 40 mm</t>
  </si>
  <si>
    <t>93</t>
  </si>
  <si>
    <t>919721223</t>
  </si>
  <si>
    <t>Geomříž pro vyztužení asfaltového povrchu ze skelných vláken s geotextilií pevnost 100 kN/m</t>
  </si>
  <si>
    <t>1520329187</t>
  </si>
  <si>
    <t>Geomříž pro vyztužení asfaltového povrchu ze skelných vláken s geotextilií, podélná pevnost v tahu 100 kN/m</t>
  </si>
  <si>
    <t>"Sanace vyfrézovaného povrchu, odhad 20% z celkové plochy frézování" 2685,00"m2"*0,2</t>
  </si>
  <si>
    <t>94</t>
  </si>
  <si>
    <t>919735114</t>
  </si>
  <si>
    <t>Řezání stávajícího živičného krytu hl do 200 mm</t>
  </si>
  <si>
    <t>-1786062693</t>
  </si>
  <si>
    <t>Řezání stávajícího živičného krytu nebo podkladu  hloubky přes 150 do 200 mm</t>
  </si>
  <si>
    <t>95</t>
  </si>
  <si>
    <t>966001211.a</t>
  </si>
  <si>
    <t>Demontáž, uložení po dobu realizace stavby a následné navrácení lavičky - kompletní provedení</t>
  </si>
  <si>
    <t>225318997</t>
  </si>
  <si>
    <t>2"ks"</t>
  </si>
  <si>
    <t>96</t>
  </si>
  <si>
    <t>966001311.a</t>
  </si>
  <si>
    <t>Demontáž, uložení po dobu realizace stavby a následné navrácení odpadkového koše - kompletní provedení</t>
  </si>
  <si>
    <t>-1206417483</t>
  </si>
  <si>
    <t>1"ks"</t>
  </si>
  <si>
    <t>97</t>
  </si>
  <si>
    <t>966001311.b</t>
  </si>
  <si>
    <t>Demontáž, uložení po dobu realizace stavby a následné navrácení květníku - kompletní provedení</t>
  </si>
  <si>
    <t>-2061443230</t>
  </si>
  <si>
    <t>98</t>
  </si>
  <si>
    <t>966001311.c</t>
  </si>
  <si>
    <t>Demontáž, uložení po dobu realizace stavby a následné navrácení zastávkového přístřešku - kompletní provedení</t>
  </si>
  <si>
    <t>-1211829705</t>
  </si>
  <si>
    <t>99</t>
  </si>
  <si>
    <t>966005311</t>
  </si>
  <si>
    <t>Rozebrání a odstranění silničního svodidla s jednou pásnicí</t>
  </si>
  <si>
    <t>1057430648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</si>
  <si>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</si>
  <si>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45,00"m"</t>
  </si>
  <si>
    <t>100</t>
  </si>
  <si>
    <t>966006132</t>
  </si>
  <si>
    <t>Odstranění značek dopravních nebo orientačních se sloupky s betonovými patkami</t>
  </si>
  <si>
    <t>1501401907</t>
  </si>
  <si>
    <t>Odstranění dopravních nebo orientačních značek se sloupkem  s uložením hmot na vzdálenost do 20 m nebo s naložením na dopravní prostředek, se zásypem jam a jeho zhutněním s betonovou patkou</t>
  </si>
  <si>
    <t>odstranění</t>
  </si>
  <si>
    <t>"C4b, P4" 2"ks"</t>
  </si>
  <si>
    <t>997</t>
  </si>
  <si>
    <t>Přesun sutě</t>
  </si>
  <si>
    <t>101</t>
  </si>
  <si>
    <t>997013899.A</t>
  </si>
  <si>
    <t xml:space="preserve">Dobropis za uložení stavebního odpadu do sběrny kovového odpadu </t>
  </si>
  <si>
    <t>-1572022418</t>
  </si>
  <si>
    <t>" kovový materiál (svodidla) do kovošrotu" -1,89"t"*1000</t>
  </si>
  <si>
    <t>102</t>
  </si>
  <si>
    <t>997221551.a</t>
  </si>
  <si>
    <t>Vodorovná doprava suti ze sypkých materiálů do vzdálenosti dle možností zhotovitele</t>
  </si>
  <si>
    <t>2045941178</t>
  </si>
  <si>
    <t>Vodorovná doprava suti  bez naložení, ale se složením a s hrubým urovnáním ze sypkých materiálů,  do vzdálenosti dle možností zhotovitele</t>
  </si>
  <si>
    <t>"frézovaný materiál" 1374,72"t"</t>
  </si>
  <si>
    <t>"kamenivo" (308,85+67,698)"t"</t>
  </si>
  <si>
    <t>103</t>
  </si>
  <si>
    <t>997221561.a</t>
  </si>
  <si>
    <t>Vodorovná doprava suti z kusových materiálů  do vzdálenosti dle možností zhotovitele</t>
  </si>
  <si>
    <t>1924778664</t>
  </si>
  <si>
    <t>Vodorovná doprava suti  bez naložení, ale se složením a s hrubým urovnáním z kusových materiálů,  do vzdálenosti dle možností zhotovitele</t>
  </si>
  <si>
    <t>"obrubníky" 29,11"t"</t>
  </si>
  <si>
    <t xml:space="preserve">"přídlažba" 7,268"t" </t>
  </si>
  <si>
    <t>"drobné kostky"  78,40"t"</t>
  </si>
  <si>
    <t>"zámková dlažba" 241,90"t"</t>
  </si>
  <si>
    <t>"betonu" (6,84+79,625)"t"</t>
  </si>
  <si>
    <t>104</t>
  </si>
  <si>
    <t>997221571.a</t>
  </si>
  <si>
    <t>Vodorovná doprava vybouraných hmot do vzdálenosti dle možností zhotovitele</t>
  </si>
  <si>
    <t>2129330082</t>
  </si>
  <si>
    <t>Vodorovná doprava vybouraných hmot  bez naložení, ale se složením a s hrubým urovnáním na vzdálenost do vzdálenosti dle možností zhotovitele</t>
  </si>
  <si>
    <t>" kovový materiál (svodidla) do kovošrotu" 1,89"t"</t>
  </si>
  <si>
    <t>105</t>
  </si>
  <si>
    <t>997221815</t>
  </si>
  <si>
    <t>Poplatek za uložení na skládce (skládkovné) stavebního odpadu betonového kód odpadu 170 101</t>
  </si>
  <si>
    <t>-800842342</t>
  </si>
  <si>
    <t>Poplatek za uložení stavebního odpadu na skládce (skládkovné) z prostého betonu zatříděného do Katalogu odpadů pod kódem 170 101</t>
  </si>
  <si>
    <t>106</t>
  </si>
  <si>
    <t>997221855</t>
  </si>
  <si>
    <t>Poplatek za uložení na skládce (skládkovné) zeminy a kameniva kód odpadu 170 504</t>
  </si>
  <si>
    <t>1952255157</t>
  </si>
  <si>
    <t>998</t>
  </si>
  <si>
    <t>Přesun hmot</t>
  </si>
  <si>
    <t>107</t>
  </si>
  <si>
    <t>998225111</t>
  </si>
  <si>
    <t>Přesun hmot pro pozemní komunikace s krytem z kamene, monolitickým betonovým nebo živičným</t>
  </si>
  <si>
    <t>1383655315</t>
  </si>
  <si>
    <t>Přesun hmot pro komunikace s krytem z kameniva, monolitickým betonovým nebo živičným  dopravní vzdálenost do 200 m jakékoliv délky objektu</t>
  </si>
  <si>
    <t>SO 172 - Dopravně inženýrské opatření</t>
  </si>
  <si>
    <t>913121111</t>
  </si>
  <si>
    <t>Montáž a demontáž dočasné dopravní značky kompletní základní</t>
  </si>
  <si>
    <t>447642087</t>
  </si>
  <si>
    <t>Montáž a demontáž dočasných dopravních značek  kompletních značek vč. podstavce a sloupku základních</t>
  </si>
  <si>
    <t>"B1" 1"ks"</t>
  </si>
  <si>
    <t>"B20a" 1"ks"</t>
  </si>
  <si>
    <t>"B24a" 1"ks"</t>
  </si>
  <si>
    <t>"B24b" 1"ks"</t>
  </si>
  <si>
    <t>"B26b" 1"ks"</t>
  </si>
  <si>
    <t>"objízdné trasy - šipky" (2+3+1+1)"ks"</t>
  </si>
  <si>
    <t>913121111.a</t>
  </si>
  <si>
    <t xml:space="preserve">Montáž a demontáž dočasné dopravní značky kompletní základní - značka s výstražným světlem </t>
  </si>
  <si>
    <t>-579432499</t>
  </si>
  <si>
    <t>"A15 + S7 typ1" 1"ks"</t>
  </si>
  <si>
    <t>913121112.a</t>
  </si>
  <si>
    <t>Montáž a demontáž dočasné dopravní značky kompletní - značky větších rozměrů</t>
  </si>
  <si>
    <t>2037972167</t>
  </si>
  <si>
    <t>Montáž a demontáž dočasných dopravních značek  kompletních značek vč. podstavce a sloupku - značky větších rozměrů</t>
  </si>
  <si>
    <t>"IP21+B15" 1"ks"</t>
  </si>
  <si>
    <t xml:space="preserve">"objízdné trasy - IP22" 1"ks" </t>
  </si>
  <si>
    <t>913121211</t>
  </si>
  <si>
    <t>Příplatek k dočasné dopravní značce kompletní základní za první a ZKD den použití</t>
  </si>
  <si>
    <t>-2018324587</t>
  </si>
  <si>
    <t>Montáž a demontáž dočasných dopravních značek  Příplatek za první a každý další den použití dočasných dopravních značek k ceně 12-1111</t>
  </si>
  <si>
    <t xml:space="preserve">"základní značení, předpoklad 6 měsíců" 12"ks"*6*30 </t>
  </si>
  <si>
    <t>913121211.a</t>
  </si>
  <si>
    <t xml:space="preserve">Příplatek k dočasné dopravní značce kompletní základní za první a ZKD den použití - značka s výstražným světlem </t>
  </si>
  <si>
    <t>935461895</t>
  </si>
  <si>
    <t>Montáž a demontáž dočasných dopravních značek  Příplatek za první a každý další den použití dočasných dopravních značek k ceně 12-1111.a</t>
  </si>
  <si>
    <t xml:space="preserve">"základní značení  (značka s výstražným světlem), předpoklad 6 měsíců" 1"ks"*6*30 </t>
  </si>
  <si>
    <t>913121212.a</t>
  </si>
  <si>
    <t>Příplatek k dočasné dopravní značce kompletní  - značky větších rozměrů za první a ZKD den použití</t>
  </si>
  <si>
    <t>-1071585882</t>
  </si>
  <si>
    <t>Montáž a demontáž dočasných dopravních značek  Příplatek za první a každý další den použití dočasných dopravních značek</t>
  </si>
  <si>
    <t xml:space="preserve">"zvětšené značení, předpoklad 6 měsíců" 2"ks"*6*30 </t>
  </si>
  <si>
    <t>913221111.a</t>
  </si>
  <si>
    <t>Montáž a demontáž dočasné dopravní zábrany světelné se 3 světly</t>
  </si>
  <si>
    <t>980887625</t>
  </si>
  <si>
    <t>Montáž a demontáž dočasných dopravních zábran světelných včetně zásobníku na akumulátor, 3 světla</t>
  </si>
  <si>
    <t>"dle situace Z2 + 3xS7 typ1" 1"ks"</t>
  </si>
  <si>
    <t>913221211.a</t>
  </si>
  <si>
    <t>Příplatek k dočasné dopravní zábraně světelné se 3 světly za první a ZKD den použití</t>
  </si>
  <si>
    <t>207659643</t>
  </si>
  <si>
    <t>Montáž a demontáž dočasných dopravních zábran Příplatek za první a každý další den použití dočasných dopravních zábran k ceně 22-1111.a</t>
  </si>
  <si>
    <t>"dle situace, předpoklad 6 měsíců" 1"ks"*6*30</t>
  </si>
  <si>
    <t>913321111</t>
  </si>
  <si>
    <t>Montáž a demontáž dočasné dopravní směrové desky základní</t>
  </si>
  <si>
    <t>-67124804</t>
  </si>
  <si>
    <t>Montáž a demontáž dočasných dopravních vodících zařízení  směrové desky základní</t>
  </si>
  <si>
    <t>"dle situace (Z4a)" (46-5)"ks"</t>
  </si>
  <si>
    <t>913321116.a</t>
  </si>
  <si>
    <t>Montáž a demontáž dočasné soupravy směrových desek s výstražným světlem - 1 deska</t>
  </si>
  <si>
    <t>292379084</t>
  </si>
  <si>
    <t>Montáž a demontáž dočasných dopravních vodících zařízení  soupravy směrových desek s výstražným světlem - 1 deska</t>
  </si>
  <si>
    <t>"dle situace" 5"ks"</t>
  </si>
  <si>
    <t>913321211</t>
  </si>
  <si>
    <t>Příplatek k dočasné směrové desce základní za první a ZKD den použití</t>
  </si>
  <si>
    <t>-1558757795</t>
  </si>
  <si>
    <t>Montáž a demontáž dočasných dopravních vodících zařízení  Příplatek za první a každý další den použití dočasných dopravních vodících zařízení k ceně 32-1111</t>
  </si>
  <si>
    <t>"dle situace (Z4a), předpoklad 6 měsíců" 41"ks"*6*30</t>
  </si>
  <si>
    <t>913321216.a</t>
  </si>
  <si>
    <t>Příplatek k dočasné soupravě směrových desek s výstražným světlem - 1 deska za 1. a ZKD den použití</t>
  </si>
  <si>
    <t>1607463884</t>
  </si>
  <si>
    <t>Montáž a demontáž dočasných dopravních vodících zařízení  Příplatek za první a každý další den použití dočasných dopravních vodících zařízení k ceně 32-1116.a</t>
  </si>
  <si>
    <t>"dle situace, předpoklad 6 měsíců" 5"ks"*6*30</t>
  </si>
  <si>
    <t>913411111</t>
  </si>
  <si>
    <t>Montáž a demontáž mobilní semaforové soupravy se 2 semafory</t>
  </si>
  <si>
    <t>-764619380</t>
  </si>
  <si>
    <t>Montáž a demontáž mobilní semaforové soupravy  2 semafory</t>
  </si>
  <si>
    <t>913411211</t>
  </si>
  <si>
    <t>Příplatek k dočasné mobilní semaforové soupravě se 2 semafory za první a ZKD den použití</t>
  </si>
  <si>
    <t>-1659821747</t>
  </si>
  <si>
    <t>Montáž a demontáž mobilní semaforové soupravy  Příplatek za první a každý další den použití mobilní semaforové soupravy k ceně 41-1111</t>
  </si>
  <si>
    <t>913911112</t>
  </si>
  <si>
    <t>Montáž a demontáž akumulátoru dočasného dopravního značení olověného 12 V/55 Ah</t>
  </si>
  <si>
    <t>-1882462788</t>
  </si>
  <si>
    <t>Montáž a demontáž akumulátorů a zásobníků dočasného dopravního značení  akumulátoru olověného 12V/55 Ah</t>
  </si>
  <si>
    <t>"dle situace (pro desky s výstražným světlem)" 2"ks"</t>
  </si>
  <si>
    <t xml:space="preserve">"dle situace - ke značkám" 1"ks" </t>
  </si>
  <si>
    <t xml:space="preserve">"dle situace - k semaforům" 5"ks" </t>
  </si>
  <si>
    <t>913911122</t>
  </si>
  <si>
    <t>Montáž a demontáž dočasného zásobníku ocelového na akumulátor a řídící jednotku</t>
  </si>
  <si>
    <t>1878798621</t>
  </si>
  <si>
    <t>Montáž a demontáž akumulátorů a zásobníků dočasného dopravního značení  zásobníku na akumulátor a řídící jednotku ocelového</t>
  </si>
  <si>
    <t>913911212</t>
  </si>
  <si>
    <t>Příplatek k dočasnému akumulátor 12V/55 Ah za první a ZKD den použití</t>
  </si>
  <si>
    <t>1551756193</t>
  </si>
  <si>
    <t>Montáž a demontáž akumulátorů a zásobníků dočasného dopravního značení  Příplatek za první a každý další den použití akumulátorů a zásobníků dočasného dopravního značení k ceně 91-1112</t>
  </si>
  <si>
    <t>"dle situace, předpoklad 6 měsíců" 8"ks"*6*30</t>
  </si>
  <si>
    <t>913911222</t>
  </si>
  <si>
    <t>Příplatek k dočasnému ocelovému zásobníku na akumulátor za první a ZKD den použití</t>
  </si>
  <si>
    <t>-922387584</t>
  </si>
  <si>
    <t>Montáž a demontáž akumulátorů a zásobníků dočasného dopravního značení  Příplatek za první a každý další den použití akumulátorů a zásobníků dočasného dopravního značení k ceně 91-1122</t>
  </si>
  <si>
    <t>915111111.a</t>
  </si>
  <si>
    <t>Vodorovné dopravní značení dělící čáry souvislé š 125 mm - Samolepící gumová retro-reflexní páska vč odstranění</t>
  </si>
  <si>
    <t>-1414080247</t>
  </si>
  <si>
    <t>"V1a" (1332,00-280,00)"m"</t>
  </si>
  <si>
    <t>915111121.a</t>
  </si>
  <si>
    <t>Vodorovné dopravní značení dělící čáry přerušované š 125 mm - Samolepící gumová retro-reflexní páska vč odstranění</t>
  </si>
  <si>
    <t>678800953</t>
  </si>
  <si>
    <t>"V2b" 280,00"m"</t>
  </si>
  <si>
    <t>SO 201 - Stavební úpravy mostu ev. č.p. 003.3 a opěrné zdi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</si>
  <si>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</si>
  <si>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</si>
  <si>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</si>
  <si>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</si>
  <si>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</si>
  <si>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783 - Dokončovací práce - nátěry</t>
  </si>
  <si>
    <t>112101102</t>
  </si>
  <si>
    <t>Odstranění stromů listnatých průměru kmene do 500 mm</t>
  </si>
  <si>
    <t>1230751570</t>
  </si>
  <si>
    <t>Odstranění stromů s odřezáním kmene a s odvětvením listnatých, průměru kmene přes 300 do 500 mm</t>
  </si>
  <si>
    <t>3"ks"</t>
  </si>
  <si>
    <t>112201102</t>
  </si>
  <si>
    <t>Odstranění pařezů D do 500 mm</t>
  </si>
  <si>
    <t>1103454749</t>
  </si>
  <si>
    <t>Odstranění pařezů  s jejich vykopáním, vytrháním nebo odstřelením, s přesekáním kořenů průměru přes 300 do 500 mm</t>
  </si>
  <si>
    <t>115101201</t>
  </si>
  <si>
    <t>Čerpání vody na dopravní výšku do 10 m průměrný přítok do 500 l/min</t>
  </si>
  <si>
    <t>hod</t>
  </si>
  <si>
    <t>-656973364</t>
  </si>
  <si>
    <t>Čerpání vody na dopravní výšku do 10 m s uvažovaným průměrným přítokem do 500 l/min</t>
  </si>
  <si>
    <t>"předpoklad" 10"dní" *12"hod"</t>
  </si>
  <si>
    <t>115101301</t>
  </si>
  <si>
    <t>Pohotovost čerpací soupravy pro dopravní výšku do 10 m přítok do 500 l/min</t>
  </si>
  <si>
    <t>den</t>
  </si>
  <si>
    <t>1771817509</t>
  </si>
  <si>
    <t>Pohotovost záložní čerpací soupravy pro dopravní výšku do 10 m s uvažovaným průměrným přítokem do 500 l/min</t>
  </si>
  <si>
    <t xml:space="preserve">"předpoklad" 10"dní" </t>
  </si>
  <si>
    <t>132201202</t>
  </si>
  <si>
    <t>Hloubení rýh š do 2000 mm v hornině tř. 3 objemu do 1000 m3</t>
  </si>
  <si>
    <t>1288435933</t>
  </si>
  <si>
    <t>Hloubení zapažených i nezapažených rýh šířky přes 600 do 2 000 mm  s urovnáním dna do předepsaného profilu a spádu v hornině tř. 3 přes 100 do 1 000 m3</t>
  </si>
  <si>
    <t>"pro kotevní práh" 43,50*1,20*1,40</t>
  </si>
  <si>
    <t>"v tř.3 předpoklad 50%" 73,08"m3"*0,5</t>
  </si>
  <si>
    <t>132201209</t>
  </si>
  <si>
    <t>Příplatek za lepivost k hloubení rýh š do 2000 mm v hornině tř. 3</t>
  </si>
  <si>
    <t>1631942426</t>
  </si>
  <si>
    <t>Hloubení zapažených i nezapažených rýh šířky přes 600 do 2 000 mm  s urovnáním dna do předepsaného profilu a spádu v hornině tř. 3 Příplatek k cenám za lepivost horniny tř. 3</t>
  </si>
  <si>
    <t xml:space="preserve">"dle hl rýh v tř.3, předpoklad 30%" 36,54"m3"*0,3 </t>
  </si>
  <si>
    <t>132301202</t>
  </si>
  <si>
    <t>Hloubení rýh š do 2000 mm v hornině tř. 4 objemu do 1000 m3</t>
  </si>
  <si>
    <t>-113974881</t>
  </si>
  <si>
    <t>Hloubení zapažených i nezapažených rýh šířky přes 600 do 2 000 mm  s urovnáním dna do předepsaného profilu a spádu v hornině tř. 4 přes 100 do 1 000 m3</t>
  </si>
  <si>
    <t>"celkový výkop dle hloubení rýh v tř.3, v tř.4 předpoklad 50%" 73,08"m3"*0,5</t>
  </si>
  <si>
    <t>132301209</t>
  </si>
  <si>
    <t>Příplatek za lepivost k hloubení rýh š do 2000 mm v hornině tř. 4</t>
  </si>
  <si>
    <t>-1348508979</t>
  </si>
  <si>
    <t>Hloubení zapažených i nezapažených rýh šířky přes 600 do 2 000 mm  s urovnáním dna do předepsaného profilu a spádu v hornině tř. 4 Příplatek k cenám za lepivost horniny tř. 4</t>
  </si>
  <si>
    <t xml:space="preserve">"dle hl rýh v tř.4, předpoklad 30%" 36,54"m3"*0,3 </t>
  </si>
  <si>
    <t>162201402.a</t>
  </si>
  <si>
    <t>Vodorovné přemístění větví stromů listnatých D kmene do 500 mm do vzdálenosti dle možností zhotovitele</t>
  </si>
  <si>
    <t>-85192809</t>
  </si>
  <si>
    <t>Vodorovné přemístění větví, kmenů nebo pařezů  s naložením, složením a dopravou větví stromů listnatých, průměru kmene přes 300 do 500 mm do vzdálenosti dle možností zhotovitele</t>
  </si>
  <si>
    <t>162201412</t>
  </si>
  <si>
    <t>Vodorovné přemístění kmenů stromů listnatých D kmene do 500 mm do vzdálenosti dle možností zhotovitele</t>
  </si>
  <si>
    <t>-1031931396</t>
  </si>
  <si>
    <t>Vodorovné přemístění větví, kmenů nebo pařezů  s naložením, složením a dopravou kmenů stromů listnatých, průměru přes 300 do 500 mm do vzdálenosti dle možností zhotovitele</t>
  </si>
  <si>
    <t>162201422.a</t>
  </si>
  <si>
    <t>Vodorovné přemístění pařezů D do 500 mm do vzdálenosti dle možností zhotovitele</t>
  </si>
  <si>
    <t>1763193752</t>
  </si>
  <si>
    <t>Vodorovné přemístění větví, kmenů nebo pařezů  s naložením, složením a dopravou pařezů kmenů, průměru přes 300 do 500 mm do vzdálenosti dle možností zhotovitele</t>
  </si>
  <si>
    <t>1711856252</t>
  </si>
  <si>
    <t>odvoz zeminy na skládku</t>
  </si>
  <si>
    <t>"dle vrtání pilot" 2*23,65*(3,14*0,30*0,30)</t>
  </si>
  <si>
    <t>"z vrtů mikropilot" 312,00*(3,14*0,06*0,06)</t>
  </si>
  <si>
    <t>"z hloubení rýh" 2*36,54"m3"</t>
  </si>
  <si>
    <t>2113494789</t>
  </si>
  <si>
    <t>"Dle vodorovného přemístění" 89,974"m3"</t>
  </si>
  <si>
    <t>1910487730</t>
  </si>
  <si>
    <t>"Dle vodorovného přemístění" 89,974"m3"*1,80"t/m3"</t>
  </si>
  <si>
    <t>224311112</t>
  </si>
  <si>
    <t>Vrty maloprofilové D do 156 mm úklon do 45° hl do 25 m hor. I a II</t>
  </si>
  <si>
    <t>-364852049</t>
  </si>
  <si>
    <t>Maloprofilové vrty průběžným sacím vrtáním průměru přes 93 do 156 mm do úklonu 45° v hl 0 až 25 m v hornině tř. I a II</t>
  </si>
  <si>
    <t>"mikropiloty" 26*12,00</t>
  </si>
  <si>
    <t>226212111</t>
  </si>
  <si>
    <t>Vrty velkoprofilové svislé zapažené D do 650 mm hl do 5 m hor. I</t>
  </si>
  <si>
    <t>638605965</t>
  </si>
  <si>
    <t>Velkoprofilové vrty náběrovým vrtáním svislé zapažené  ocelovými pažnicemi průměru přes 550 do 650 mm, v hl od 0 do 5 m v hornině tř. I</t>
  </si>
  <si>
    <t>4,30*11"ks"</t>
  </si>
  <si>
    <t>"v hornině tř.I předpoklad 50%" 47,30"m"*0,5</t>
  </si>
  <si>
    <t>226212112</t>
  </si>
  <si>
    <t>Vrty velkoprofilové svislé zapažené D do 650 mm hl do 5 m hor. II</t>
  </si>
  <si>
    <t>125571565</t>
  </si>
  <si>
    <t>Velkoprofilové vrty náběrovým vrtáním svislé zapažené  ocelovými pažnicemi průměru přes 550 do 650 mm, v hl od 0 do 5 m v hornině tř. II</t>
  </si>
  <si>
    <t>"celkové vrty dle vrtání v tř.I, v hornině tř.II předpoklad 50%" 47,30"m"*0,5</t>
  </si>
  <si>
    <t>231212112.a</t>
  </si>
  <si>
    <t>Zřízení pilot svislých zapažených D do 650 mm hl do 10 m s vytažením pažnic z betonu železového vč. odbourání vrchní znehodnocené části pilot</t>
  </si>
  <si>
    <t>1946060579</t>
  </si>
  <si>
    <t>Zřízení výplně pilot zapažených s vytažením pažnic z vrtu  svislých z betonu železového, v hl od 0 do 10 m, při průměru piloty přes 450 do 650 mm vč. odbourání vrchní znehodnocené části pilot</t>
  </si>
  <si>
    <t>"dřík" 11*4,30</t>
  </si>
  <si>
    <t>58932936.a</t>
  </si>
  <si>
    <t>beton C 25/30 XC2</t>
  </si>
  <si>
    <t>-77683447</t>
  </si>
  <si>
    <t>(11*4,30)*(3,14*0,30*0,30)</t>
  </si>
  <si>
    <t>13,367*1,1 'Přepočtené koeficientem množství</t>
  </si>
  <si>
    <t>231611114</t>
  </si>
  <si>
    <t>Výztuž pilot betonovaných do země ocel z betonářské oceli 10 505</t>
  </si>
  <si>
    <t>-1171755668</t>
  </si>
  <si>
    <t>Výztuž pilot betonovaných do země  z oceli 10 505 (R)</t>
  </si>
  <si>
    <t>1337,40"kg"/1000</t>
  </si>
  <si>
    <t>273321211</t>
  </si>
  <si>
    <t>Základové desky ze ŽB bez zvýšených nároků na prostředí tř. C 12/15</t>
  </si>
  <si>
    <t>2103894527</t>
  </si>
  <si>
    <t>Základy z betonu železového (bez výztuže) desky z betonu bez zvláštních nároků na prostředí tř. C 12/15</t>
  </si>
  <si>
    <t>"podklad pod kotevní práh" 43,50*1,20*0,15</t>
  </si>
  <si>
    <t>274321611</t>
  </si>
  <si>
    <t>Základové pasy ze ŽB bez zvýšených nároků na prostředí tř. C 30/37</t>
  </si>
  <si>
    <t>-953869632</t>
  </si>
  <si>
    <t>Základy z betonu železového (bez výztuže) pasy z betonu bez zvláštních nároků na prostředí tř. C 30/37</t>
  </si>
  <si>
    <t>"kotevní práh" 43,50*1,35"m2"</t>
  </si>
  <si>
    <t>274351121</t>
  </si>
  <si>
    <t>Zřízení bednění základových pasů rovného</t>
  </si>
  <si>
    <t>-315607356</t>
  </si>
  <si>
    <t>Bednění základů pasů rovné zřízení</t>
  </si>
  <si>
    <t>"pro kotevní práh" 43,50*2*1,61+2*1,61*0,90</t>
  </si>
  <si>
    <t>274351122</t>
  </si>
  <si>
    <t>Odstranění bednění základových pasů rovného</t>
  </si>
  <si>
    <t>-2142324588</t>
  </si>
  <si>
    <t>Bednění základů pasů rovné odstranění</t>
  </si>
  <si>
    <t>"dle zřízení bednění pasů" 142,968"m2"</t>
  </si>
  <si>
    <t>274361821</t>
  </si>
  <si>
    <t>Výztuž základových pásů betonářskou ocelí 10 505 (R)</t>
  </si>
  <si>
    <t>-2138156865</t>
  </si>
  <si>
    <t>Výztuž základů pasů z betonářské oceli 10 505 (R) nebo BSt 500</t>
  </si>
  <si>
    <t>"kotevní práh" 8,2215"t"</t>
  </si>
  <si>
    <t>283111112.a</t>
  </si>
  <si>
    <t>Trubkové mikropiloty svislé D do 100 mm - ocelová trubka 89/10mm</t>
  </si>
  <si>
    <t>-447253022</t>
  </si>
  <si>
    <t xml:space="preserve">Položka mikropiloty obsahuje kompletní práce, které jsou nutné pro předepsanou funkci mikropilot, t.j. dodání trubek a injekčních hmot, osazení a zainjektování trubek, včetně pomocných konstrukcí (lešení, montážní plošiny a pod.). Neobsahuje vrty </t>
  </si>
  <si>
    <t>Svislé a kompletní konstrukce</t>
  </si>
  <si>
    <t>317321118</t>
  </si>
  <si>
    <t>Mostní římsy ze ŽB C 30/37</t>
  </si>
  <si>
    <t>198181760</t>
  </si>
  <si>
    <t>Římsy ze železového betonu  C 30/37</t>
  </si>
  <si>
    <t>"římsa opěrné zdi" 51,20*1,50"m2"</t>
  </si>
  <si>
    <t>"římsa mostu" 11,00*0,26"m2"</t>
  </si>
  <si>
    <t>317353121</t>
  </si>
  <si>
    <t>Bednění mostních říms všech tvarů - zřízení</t>
  </si>
  <si>
    <t>-1401019908</t>
  </si>
  <si>
    <t>Bednění mostní římsy  zřízení všech tvarů</t>
  </si>
  <si>
    <t>(25,50+7,00+135,00+130,50)"m2"</t>
  </si>
  <si>
    <t>317353221</t>
  </si>
  <si>
    <t>Bednění mostních říms všech tvarů - odstranění</t>
  </si>
  <si>
    <t>1300189185</t>
  </si>
  <si>
    <t>Bednění mostní římsy  odstranění všech tvarů</t>
  </si>
  <si>
    <t>317361116</t>
  </si>
  <si>
    <t>Výztuž mostních říms z betonářské oceli 10 505</t>
  </si>
  <si>
    <t>-1587727971</t>
  </si>
  <si>
    <t>Výztuž mostních železobetonových říms  z betonářské oceli 10 505 (R) nebo BSt 500</t>
  </si>
  <si>
    <t>"dle říms, předpoklad 140kg/m3" 79,66"m3"*0,14</t>
  </si>
  <si>
    <t>Vodorovné konstrukce</t>
  </si>
  <si>
    <t>421321128</t>
  </si>
  <si>
    <t>Mostní nosné konstrukce deskové ze ŽB C 30/37</t>
  </si>
  <si>
    <t>1024558419</t>
  </si>
  <si>
    <t>Mostní železobetonové nosné konstrukce deskové nebo klenbové, trámové, ostatní  deskové, z betonu C 30/37</t>
  </si>
  <si>
    <t>"deska mostu" 0,30*23,70"m2"</t>
  </si>
  <si>
    <t>421361226</t>
  </si>
  <si>
    <t>Výztuž ŽB deskového mostu z betonářské oceli 10 505</t>
  </si>
  <si>
    <t>-1509999677</t>
  </si>
  <si>
    <t>Výztuž deskových konstrukcí  z betonářské oceli 10 505 (R) nebo BSt 500 deskového mostu</t>
  </si>
  <si>
    <t>7,11*0,15</t>
  </si>
  <si>
    <t>421955112</t>
  </si>
  <si>
    <t>Bednění z překližek na mostní skruži - zřízení</t>
  </si>
  <si>
    <t>88620083</t>
  </si>
  <si>
    <t>Bednění na mostní skruži  zřízení bednění z překližek</t>
  </si>
  <si>
    <t>20,00"m2"</t>
  </si>
  <si>
    <t>421955212</t>
  </si>
  <si>
    <t>Bednění z překližek na mostní skruži - odstranění</t>
  </si>
  <si>
    <t>-165731281</t>
  </si>
  <si>
    <t>Bednění na mostní skruži  odstranění bednění z překližek</t>
  </si>
  <si>
    <t>Úpravy povrchů, podlahy a osazování výplní</t>
  </si>
  <si>
    <t>628611131</t>
  </si>
  <si>
    <t>Nátěr betonu mostu akrylátový 2x ochranný pružný OS-C</t>
  </si>
  <si>
    <t>1406555387</t>
  </si>
  <si>
    <t>Nátěr mostních betonových konstrukcí  akrylátový na siloxanové a plasticko-elastické bázi 2x ochranný pružný OS-C (OS 4)</t>
  </si>
  <si>
    <t>"kotevní práh" 43,50*1,20</t>
  </si>
  <si>
    <t>"mostní římsy" 1,00*11,00</t>
  </si>
  <si>
    <t>948511111.a</t>
  </si>
  <si>
    <t>Podpěrné skruže zřízení a odstranění</t>
  </si>
  <si>
    <t>m3OP</t>
  </si>
  <si>
    <t>-1924568743</t>
  </si>
  <si>
    <t>Položka zahrnuje dovoz, montáž, údržbu, opotřebení (nájemné), demontáž, konzervaci, odvoz.</t>
  </si>
  <si>
    <t>8,00*5,00*3,00</t>
  </si>
  <si>
    <t>963051111</t>
  </si>
  <si>
    <t>Bourání mostní nosné konstrukce z ŽB</t>
  </si>
  <si>
    <t>-1932891158</t>
  </si>
  <si>
    <t>Bourání mostních konstrukcí nosných konstrukcí ze železového betonu</t>
  </si>
  <si>
    <t>"demolice římsy a kraje desky" 11,00*0,25"m2" + 0,30*23,70</t>
  </si>
  <si>
    <t>"demolice koruny opěrné zdi" 51,20*0,90"m2"</t>
  </si>
  <si>
    <t>966075141</t>
  </si>
  <si>
    <t>Odstranění kovového zábradlí vcelku</t>
  </si>
  <si>
    <t>575793989</t>
  </si>
  <si>
    <t>Odstranění různých konstrukcí na mostech kovového zábradlí vcelku</t>
  </si>
  <si>
    <t>"zábradlí v koruně zdi" 62,20"m"</t>
  </si>
  <si>
    <t>985121122</t>
  </si>
  <si>
    <t>Tryskání degradovaného betonu stěn a rubu kleneb vodou pod tlakem do 1250 barů</t>
  </si>
  <si>
    <t>1365502384</t>
  </si>
  <si>
    <t>Tryskání degradovaného betonu stěn, rubu kleneb a podlah vodou pod tlakem přes 300 do 1 250 barů</t>
  </si>
  <si>
    <t>"sanace opěrné zdi" 51,20*2,00</t>
  </si>
  <si>
    <t>985131211</t>
  </si>
  <si>
    <t>Očištění ploch stěn, rubu kleneb a podlah sušeným křemičitým pískem</t>
  </si>
  <si>
    <t>1288864683</t>
  </si>
  <si>
    <t>Očištění ploch stěn, rubu kleneb a podlah tryskání pískem sušeným</t>
  </si>
  <si>
    <t>"sanace opěrné zdi, tryskání obnažené výztuže předpoklad 30% plochy" 51,20*2,00*0,3</t>
  </si>
  <si>
    <t>985311114</t>
  </si>
  <si>
    <t>Reprofilace stěn cementovými sanačními maltami tl 40 mm</t>
  </si>
  <si>
    <t>1062596249</t>
  </si>
  <si>
    <t>Reprofilace betonu sanačními maltami na cementové bázi ručně stěn, tloušťky přes 30 do 40 mm</t>
  </si>
  <si>
    <t>985312114</t>
  </si>
  <si>
    <t>Stěrka k vyrovnání betonových ploch stěn tl 5 mm</t>
  </si>
  <si>
    <t>-747704800</t>
  </si>
  <si>
    <t>Stěrka k vyrovnání ploch reprofilovaného betonu stěn, tloušťky do 5 mm</t>
  </si>
  <si>
    <t>985321111.a</t>
  </si>
  <si>
    <t>Ochranný nátěr výztuže na stěn, líce kleneb a podhledů 1 vrstva - migrující inhibitor koroze</t>
  </si>
  <si>
    <t>-1232634920</t>
  </si>
  <si>
    <t>985323111</t>
  </si>
  <si>
    <t>Spojovací můstek reprofilovaného betonu na cementové bázi tl 1 mm</t>
  </si>
  <si>
    <t>1222139497</t>
  </si>
  <si>
    <t>Spojovací můstek reprofilovaného betonu na cementové bázi, tloušťky 1 mm</t>
  </si>
  <si>
    <t>985331214</t>
  </si>
  <si>
    <t>Dodatečné vlepování betonářské výztuže D 14 mm do chemické malty včetně vyvrtání otvoru</t>
  </si>
  <si>
    <t>-1173259831</t>
  </si>
  <si>
    <t>Dodatečné vlepování betonářské výztuže včetně vyvrtání a vyčištění otvoru chemickou maltou průměr výztuže 14 mm</t>
  </si>
  <si>
    <t>"spřažení koruny zdi s novou korunou" 1244"ks"*0,26</t>
  </si>
  <si>
    <t>13021014</t>
  </si>
  <si>
    <t>tyč ocelová žebírková jakost BSt 500S výztuž do betonu D 14mm</t>
  </si>
  <si>
    <t>-436846711</t>
  </si>
  <si>
    <t>1,130"t"</t>
  </si>
  <si>
    <t>997013801</t>
  </si>
  <si>
    <t>-61691784</t>
  </si>
  <si>
    <t>"z otryskání" 2,50"t"</t>
  </si>
  <si>
    <t>997013802</t>
  </si>
  <si>
    <t>Poplatek za uložení na skládce (skládkovné) stavebního odpadu železobetonového kód odpadu 170 101</t>
  </si>
  <si>
    <t>813582178</t>
  </si>
  <si>
    <t>Poplatek za uložení stavebního odpadu na skládce (skládkovné) z armovaného betonu zatříděného do Katalogu odpadů pod kódem 170 101</t>
  </si>
  <si>
    <t>"ŽB" 142,867"T"</t>
  </si>
  <si>
    <t>997211511.a</t>
  </si>
  <si>
    <t>Vodorovná doprava suti po suchu  do vzdálenosti dle možností zhotovitele</t>
  </si>
  <si>
    <t>-1039407488</t>
  </si>
  <si>
    <t>Vodorovná doprava suti nebo vybouraných hmot  suti se složením a hrubým urovnáním,  do vzdálenosti dle možností zhotovitele</t>
  </si>
  <si>
    <t>998212111</t>
  </si>
  <si>
    <t>Přesun hmot pro mosty zděné, monolitické betonové nebo ocelové v do 20 m</t>
  </si>
  <si>
    <t>-1290048231</t>
  </si>
  <si>
    <t>Přesun hmot pro mosty zděné, betonové monolitické, spřažené ocelobetonové nebo kovové  vodorovná dopravní vzdálenost do 100 m výška mostu do 20 m</t>
  </si>
  <si>
    <t>PSV</t>
  </si>
  <si>
    <t>Práce a dodávky PSV</t>
  </si>
  <si>
    <t>711</t>
  </si>
  <si>
    <t>Izolace proti vodě, vlhkosti a plynům</t>
  </si>
  <si>
    <t>711112001</t>
  </si>
  <si>
    <t>Provedení izolace proti zemní vlhkosti svislé za studena nátěrem penetračním</t>
  </si>
  <si>
    <t>-1378096937</t>
  </si>
  <si>
    <t>Provedení izolace proti zemní vlhkosti natěradly a tmely za studena  na ploše svislé S nátěrem penetračním</t>
  </si>
  <si>
    <t>43,50*1,20</t>
  </si>
  <si>
    <t>11163150</t>
  </si>
  <si>
    <t>lak asfaltový penetrační</t>
  </si>
  <si>
    <t>1844661555</t>
  </si>
  <si>
    <t>52,2*0,00035 'Přepočtené koeficientem množství</t>
  </si>
  <si>
    <t>711112002</t>
  </si>
  <si>
    <t>Provedení izolace proti zemní vlhkosti svislé za studena lakem asfaltovým</t>
  </si>
  <si>
    <t>-1626659609</t>
  </si>
  <si>
    <t>Provedení izolace proti zemní vlhkosti natěradly a tmely za studena  na ploše svislé S nátěrem lakem asfaltovým</t>
  </si>
  <si>
    <t>43,50*1,20*2</t>
  </si>
  <si>
    <t>11163152</t>
  </si>
  <si>
    <t>lak asfaltový izolační</t>
  </si>
  <si>
    <t>-627199567</t>
  </si>
  <si>
    <t>104,4*0,00045 'Přepočtené koeficientem množství</t>
  </si>
  <si>
    <t>711311001</t>
  </si>
  <si>
    <t>Provedení hydroizolace mostovek za studena lakem asfaltovým penetračním</t>
  </si>
  <si>
    <t>1618796385</t>
  </si>
  <si>
    <t>Provedení izolace mostovek natěradly a tmely za studena  nátěrem lakem asfaltovým penetračním</t>
  </si>
  <si>
    <t>"izolace mostu" 28,50"m2"</t>
  </si>
  <si>
    <t>40261603</t>
  </si>
  <si>
    <t>28,5*0,0003 'Přepočtené koeficientem množství</t>
  </si>
  <si>
    <t>711341564</t>
  </si>
  <si>
    <t>Provedení hydroizolace mostovek pásy přitavením NAIP</t>
  </si>
  <si>
    <t>1598233708</t>
  </si>
  <si>
    <t>Provedení izolace mostovek pásy přitavením  NAIP</t>
  </si>
  <si>
    <t>"izolace mostu" 28,50"m2"*2</t>
  </si>
  <si>
    <t>62832001.a</t>
  </si>
  <si>
    <t>pás těžký asfaltovaný</t>
  </si>
  <si>
    <t>-949466142</t>
  </si>
  <si>
    <t>57*1,15 'Přepočtené koeficientem množství</t>
  </si>
  <si>
    <t>998711101</t>
  </si>
  <si>
    <t>Přesun hmot tonážní pro izolace proti vodě, vlhkosti a plynům v objektech výšky do 6 m</t>
  </si>
  <si>
    <t>460227015</t>
  </si>
  <si>
    <t>Přesun hmot pro izolace proti vodě, vlhkosti a plynům  stanovený z hmotnosti přesunovaného materiálu vodorovná dopravní vzdálenost do 50 m v objektech výšky do 6 m</t>
  </si>
  <si>
    <t>783</t>
  </si>
  <si>
    <t>Dokončovací práce - nátěry</t>
  </si>
  <si>
    <t>783846503</t>
  </si>
  <si>
    <t>Antigraffiti nátěr trvalý do 100 cyklů odstranění graffiti hladkých betonových povrchů</t>
  </si>
  <si>
    <t>463407892</t>
  </si>
  <si>
    <t>Antigraffiti preventivní nátěr omítek hladkých betonových povrchů trvalý pro opakované odstraňování graffiti v počtu do 100 cyklů</t>
  </si>
  <si>
    <t>SO 301 - Odvodnění komunikace</t>
  </si>
  <si>
    <t xml:space="preserve">    8 - Trubní vedení</t>
  </si>
  <si>
    <t>-188681686</t>
  </si>
  <si>
    <t>"předpoklad" 20"dní" *12"hod"</t>
  </si>
  <si>
    <t>-1443522575</t>
  </si>
  <si>
    <t xml:space="preserve">"předpoklad" 20"dní" </t>
  </si>
  <si>
    <t>1851863676</t>
  </si>
  <si>
    <t>plast DN400</t>
  </si>
  <si>
    <t>"km 0,00000-0,01584" 15,84*(3,30+3,14)*0,5*1,40</t>
  </si>
  <si>
    <t>"0,01584-0,04793" 32,09*(3,14+2,82)*0,5*1,40</t>
  </si>
  <si>
    <t>"0,04793-0,07992" 31,99*(2,82+2,50)*0,5*1,40</t>
  </si>
  <si>
    <t>"rozšíření pro šachty" 1,60*(1,60-1,40)*(3,14+2,82+2,50)</t>
  </si>
  <si>
    <t>"prohloubení pro šachty" (1,60*1,60*0,30)*3"ks"</t>
  </si>
  <si>
    <t>"plast DN200 + pro UV" (30,20+1,00*6)*2,50*1,20</t>
  </si>
  <si>
    <t>Odpočet zpevněných ploch</t>
  </si>
  <si>
    <t>"asfaltová komunikace" -79,92*1,40*0,49-35,00*1,20*0,49</t>
  </si>
  <si>
    <t>"v tř.3 předpoklad 50%" 362,623"m3"*0,5</t>
  </si>
  <si>
    <t>1362494743</t>
  </si>
  <si>
    <t xml:space="preserve">"dle hl rýh v tř.3, předpoklad 30%" 181,312"m3"*0,3 </t>
  </si>
  <si>
    <t>-1565206662</t>
  </si>
  <si>
    <t>"celkový výkop dle hloubení rýh v tř.3, v tř.4 předpoklad 50%" 362,623"m3"*0,5</t>
  </si>
  <si>
    <t>-1346169442</t>
  </si>
  <si>
    <t xml:space="preserve">"dle hl rýh v tř.4, předpoklad 30%" 181,312"m3"*0,3 </t>
  </si>
  <si>
    <t>151101102</t>
  </si>
  <si>
    <t>Zřízení příložného pažení a rozepření stěn rýh hl do 4 m</t>
  </si>
  <si>
    <t>-1375459089</t>
  </si>
  <si>
    <t>Zřízení pažení a rozepření stěn rýh pro podzemní vedení pro všechny šířky rýhy  příložné pro jakoukoliv mezerovitost, hloubky do 4 m</t>
  </si>
  <si>
    <t>"km 0,00000-0,01584" 15,84*(3,30+3,14)*0,5*2</t>
  </si>
  <si>
    <t>"0,01584-0,04793" 32,09*(3,14+2,82)*0,5*2</t>
  </si>
  <si>
    <t>"0,04793-0,07992" 31,99*(2,82+2,50)*0,5*2</t>
  </si>
  <si>
    <t>"plast DN200 + pro UV" (30,20+1,00*6)*2,50*2</t>
  </si>
  <si>
    <t>151101112</t>
  </si>
  <si>
    <t>Odstranění příložného pažení a rozepření stěn rýh hl do 4 m</t>
  </si>
  <si>
    <t>-1349407560</t>
  </si>
  <si>
    <t>Odstranění pažení a rozepření stěn rýh pro podzemní vedení  s uložením materiálu na vzdálenost do 3 m od kraje výkopu příložné, hloubky přes 2 do 4 m</t>
  </si>
  <si>
    <t>"dle zřízení pažení do 4m" 644,453"m3"</t>
  </si>
  <si>
    <t>-1868603370</t>
  </si>
  <si>
    <t>"100% výkopu" 362,623"m3"</t>
  </si>
  <si>
    <t>1597505906</t>
  </si>
  <si>
    <t>"materiál pro zásyp z deponie" 234,255"m3"</t>
  </si>
  <si>
    <t>"materiál pro obsyp z deponie" 87,498"m3"</t>
  </si>
  <si>
    <t>"materiál pro lože z deponie" 14,81"m3!</t>
  </si>
  <si>
    <t>-1159528426</t>
  </si>
  <si>
    <t xml:space="preserve">"odvoz zeminy na skládku - veškerý výkop" 362,623"m3" </t>
  </si>
  <si>
    <t>1451408557</t>
  </si>
  <si>
    <t>1878497227</t>
  </si>
  <si>
    <t>-2098238624</t>
  </si>
  <si>
    <t>"odvoz zeminy na skládku - veškerý výkop" 362,623"m3"  *1,80"t/m3"</t>
  </si>
  <si>
    <t>-1577881970</t>
  </si>
  <si>
    <t xml:space="preserve">"celkový výkop" 362,623"m3" </t>
  </si>
  <si>
    <t>vytlačená kubatura</t>
  </si>
  <si>
    <t>"obsyp" -87,498"m3"</t>
  </si>
  <si>
    <t>"lože" -14,810"m3"</t>
  </si>
  <si>
    <t>"plast DN200" -30,20*(3,14*0,105*0,105)</t>
  </si>
  <si>
    <t>"plast DN400" -79,90*(3,14*0,215*0,215)</t>
  </si>
  <si>
    <t>"UV" -6*(1,80*3,14*0,25*0,25)</t>
  </si>
  <si>
    <t>"šachty" -9,36*(3,14*0,62*0,62)</t>
  </si>
  <si>
    <t>-1379120307</t>
  </si>
  <si>
    <t>234,255"m3"*1,80"t/m3"</t>
  </si>
  <si>
    <t>175151101</t>
  </si>
  <si>
    <t>Obsypání potrubí strojně sypaninou bez prohození, uloženou do 3 m</t>
  </si>
  <si>
    <t>-462359747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</si>
  <si>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</si>
  <si>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"plast DN200" 30,20*(1,20*0,51 - 3,14*0,105*0,105)</t>
  </si>
  <si>
    <t>"plast DN400" 79,90*(1,40*0,73 - 3,14*0,215*0,215)</t>
  </si>
  <si>
    <t>58337302</t>
  </si>
  <si>
    <t>štěrkopísek frakce 0/16</t>
  </si>
  <si>
    <t>1944567584</t>
  </si>
  <si>
    <t>87,498*1,8 'Přepočtené koeficientem množství</t>
  </si>
  <si>
    <t>359901211</t>
  </si>
  <si>
    <t>Monitoring stoky jakékoli výšky na nové kanalizaci</t>
  </si>
  <si>
    <t>-1519515709</t>
  </si>
  <si>
    <t>Monitoring stok (kamerový systém) jakékoli výšky nová kanalizace</t>
  </si>
  <si>
    <t>"plast DN400" 79,90"m"</t>
  </si>
  <si>
    <t>"přípojky - plast DN200" 30,20"m"</t>
  </si>
  <si>
    <t>359901212</t>
  </si>
  <si>
    <t>Monitoring stoky jakékoli výšky na stávající kanalizaci</t>
  </si>
  <si>
    <t>-733286320</t>
  </si>
  <si>
    <t>Monitoring stok (kamerový systém) jakékoli výšky stávající kanalizace</t>
  </si>
  <si>
    <t>"prohlídka přípojek kanalizace" 320,00"m"</t>
  </si>
  <si>
    <t>451572111</t>
  </si>
  <si>
    <t>Lože pod potrubí otevřený výkop z kameniva drobného těženého</t>
  </si>
  <si>
    <t>336976609</t>
  </si>
  <si>
    <t>Lože pod potrubí, stoky a drobné objekty v otevřeném výkopu z kameniva drobného těženého 0 až 4 mm</t>
  </si>
  <si>
    <t>"plast DN200" 30,20*1,20*0,10</t>
  </si>
  <si>
    <t>"plast DN400" 79,90*1,40*0,10</t>
  </si>
  <si>
    <t>452311131</t>
  </si>
  <si>
    <t>Podkladní desky z betonu prostého tř. C 12/15 otevřený výkop</t>
  </si>
  <si>
    <t>1476628656</t>
  </si>
  <si>
    <t>Podkladní a zajišťovací konstrukce z betonu prostého v otevřeném výkopu desky pod potrubí, stoky a drobné objekty z betonu tř. C 12/15</t>
  </si>
  <si>
    <t>"podkladní beton pod šachty" 3"ks"*(1,60*1,60*0,10)</t>
  </si>
  <si>
    <t>452351101</t>
  </si>
  <si>
    <t>Bednění podkladních desek nebo bloků nebo sedlového lože otevřený výkop</t>
  </si>
  <si>
    <t>944250846</t>
  </si>
  <si>
    <t>Bednění podkladních a zajišťovacích konstrukcí v otevřeném výkopu desek nebo sedlových loží pod potrubí, stoky a drobné objekty</t>
  </si>
  <si>
    <t>"podkladní beton pod šachty" 3"ks"*(1,60*4*0,10)</t>
  </si>
  <si>
    <t>Trubní vedení</t>
  </si>
  <si>
    <t>871355251</t>
  </si>
  <si>
    <t>Kanalizační potrubí z tvrdého PVC vícevrstvé tuhost třídy SN16 DN 200</t>
  </si>
  <si>
    <t>666379478</t>
  </si>
  <si>
    <t>Kanalizační potrubí z tvrdého PVC v otevřeném výkopu ve sklonu do 20 %, hladkého plnostěnného vícevrstvého, tuhost třídy SN 16 DN 200</t>
  </si>
  <si>
    <t>871395251.a</t>
  </si>
  <si>
    <t>Kanalizační potrubí z tvrdého PVC vícevrstvé tuhost třídy SN16 DN 400 vč. napojení do šachet</t>
  </si>
  <si>
    <t>173512471</t>
  </si>
  <si>
    <t>Kanalizační potrubí z tvrdého PVC v otevřeném výkopu ve sklonu do 20 %, hladkého plnostěnného vícevrstvého, tuhost třídy SN 16 DN 400 vč. napojení do šachet</t>
  </si>
  <si>
    <t>892241111.a</t>
  </si>
  <si>
    <t>Zkouška vodotěsnosti potrubí do DN200 - kompletní provedení</t>
  </si>
  <si>
    <t>56829098</t>
  </si>
  <si>
    <t>892241111.b</t>
  </si>
  <si>
    <t>Zkouška vodotěsnosti potrubí do DN400 - kompletní provedení</t>
  </si>
  <si>
    <t>-739968000</t>
  </si>
  <si>
    <t>894221115.a</t>
  </si>
  <si>
    <t>Šachty kanalizační z betonových dilců DN1000 výšky 3,30m - kompletní provedení</t>
  </si>
  <si>
    <t>1197348754</t>
  </si>
  <si>
    <t>Poznámka k položce:
specifikace šachty (skruže, poklop, ...) bude upřesněna v dalším stupni dokumentace</t>
  </si>
  <si>
    <t>894221115.b</t>
  </si>
  <si>
    <t>Šachty kanalizační z betonových dilců DN1000 výšky 3,00m - kompletní provedení</t>
  </si>
  <si>
    <t>-1272837517</t>
  </si>
  <si>
    <t>894221115.c</t>
  </si>
  <si>
    <t>Šachty kanalizační z betonových dilců DN1000 výšky 2,80m - kompletní provedení</t>
  </si>
  <si>
    <t>524526381</t>
  </si>
  <si>
    <t>895941111</t>
  </si>
  <si>
    <t>Zřízení vpusti kanalizační uliční z betonových dílců typ UV-50 normální</t>
  </si>
  <si>
    <t>-257484614</t>
  </si>
  <si>
    <t>Zřízení vpusti kanalizační  uliční z betonových dílců typ UV-50 normální</t>
  </si>
  <si>
    <t>Poznámka k položce:
přesná skladba UV bude upřesněna v dalším stupni dokumentace</t>
  </si>
  <si>
    <t>"nové UV" 6"ks"</t>
  </si>
  <si>
    <t>"výměna ve SO 101" 27"ks"</t>
  </si>
  <si>
    <t>59223850.a</t>
  </si>
  <si>
    <t>dno betonové pro uliční vpusť s výtokovým otvorem 45x33x5 cm - pro potrubí DN200</t>
  </si>
  <si>
    <t>-1300519911</t>
  </si>
  <si>
    <t>33"ks"</t>
  </si>
  <si>
    <t>59223862.a</t>
  </si>
  <si>
    <t>skruž betonová pro uliční vpusť středová 45 x 57 x 5 cm</t>
  </si>
  <si>
    <t>1435902111</t>
  </si>
  <si>
    <t>59223857</t>
  </si>
  <si>
    <t>skruž betonová pro uliční vpusť horní 45 x 29,5 x 5 cm</t>
  </si>
  <si>
    <t>1166901016</t>
  </si>
  <si>
    <t>59223864</t>
  </si>
  <si>
    <t>prstenec betonový pro uliční vpusť vyrovnávací 39 x 6 x 13 cm</t>
  </si>
  <si>
    <t>-614014837</t>
  </si>
  <si>
    <t>8990001</t>
  </si>
  <si>
    <t>Napojení nových UV na původní přípojky - kompletní provedení</t>
  </si>
  <si>
    <t>ks</t>
  </si>
  <si>
    <t>1176082862</t>
  </si>
  <si>
    <t>899204112</t>
  </si>
  <si>
    <t>Osazení mříží litinových včetně rámů a košů na bahno pro třídu zatížení D400, E600</t>
  </si>
  <si>
    <t>-1046115458</t>
  </si>
  <si>
    <t>55242320</t>
  </si>
  <si>
    <t>mříž vtoková litinová plochá 500x500mm</t>
  </si>
  <si>
    <t>-1529771088</t>
  </si>
  <si>
    <t>59223875.a</t>
  </si>
  <si>
    <t>koš vysoký pro uliční vpusti, žárově zinkovaný plech,pro rám 500/500</t>
  </si>
  <si>
    <t>-161389571</t>
  </si>
  <si>
    <t>899331111</t>
  </si>
  <si>
    <t>Výšková úprava uličního vstupu nebo vpusti do 200 mm zvýšením poklopu</t>
  </si>
  <si>
    <t>1998206864</t>
  </si>
  <si>
    <t>Výšková úprava uličního vstupu nebo vpusti do 200 mm  zvýšením poklopu</t>
  </si>
  <si>
    <t>"úprava stávající šachty" 2"ks"</t>
  </si>
  <si>
    <t>899332111</t>
  </si>
  <si>
    <t>Výšková úprava uličního vstupu nebo vpusti do 200 mm snížením poklopu</t>
  </si>
  <si>
    <t>-1186423804</t>
  </si>
  <si>
    <t>Výšková úprava uličního vstupu nebo vpusti do 200 mm  snížením poklopu</t>
  </si>
  <si>
    <t>899620121.A</t>
  </si>
  <si>
    <t>Napojení a utěsnění potrubí DN 200 do betonové šachty otevřený výkop vč.obetonování</t>
  </si>
  <si>
    <t>1443305090</t>
  </si>
  <si>
    <t>"napojení přípojek v šachtě" (3+2)"ks"</t>
  </si>
  <si>
    <t>899620121.B</t>
  </si>
  <si>
    <t>Napojení a utěsnění potrubí DN 200 na stávající kanalizační řad - předpoklad sedlem</t>
  </si>
  <si>
    <t>683706445</t>
  </si>
  <si>
    <t>"napojení přípojek" 3"ks"</t>
  </si>
  <si>
    <t>935114122.a</t>
  </si>
  <si>
    <t>Štěrbinový odvodňovací betonový žlab 400x500 mm se spádem 1,0% se základem</t>
  </si>
  <si>
    <t>-454494661</t>
  </si>
  <si>
    <t>Štěrbinový odvodňovací betonový žlab se základem z betonu prostého a s obetonováním rozměru 400x500 mm bez obrubníku se spádem dna 1,0 %</t>
  </si>
  <si>
    <t>Poznámka k položce:
položka obsahuje 4ks čistících ks na ŠŽ a 3 vpusti na ŠŽ</t>
  </si>
  <si>
    <t>92,00"m"</t>
  </si>
  <si>
    <t>96687</t>
  </si>
  <si>
    <t>VYBOURÁNÍ ULIČNÍCH VPUSTÍ KOMPLETNÍCH</t>
  </si>
  <si>
    <t>1591944523</t>
  </si>
  <si>
    <t>"rušená UV" 5"ks"</t>
  </si>
  <si>
    <t>977151133</t>
  </si>
  <si>
    <t>Jádrové vrty diamantovými korunkami do D 500 mm do stavebních materiálů</t>
  </si>
  <si>
    <t>1425773252</t>
  </si>
  <si>
    <t>Jádrové vrty diamantovými korunkami do stavebních materiálů (železobetonu, betonu, cihel, obkladů, dlažeb, kamene) průměru přes 450 do 500 mm</t>
  </si>
  <si>
    <t>0,95"m"</t>
  </si>
  <si>
    <t>9990001</t>
  </si>
  <si>
    <t>Utěsnění prostupu opěrnou zdí</t>
  </si>
  <si>
    <t>kpl</t>
  </si>
  <si>
    <t>938880213</t>
  </si>
  <si>
    <t>-utěsnění mezikruží otvoru a potrubí
-hydroizolace průchodu zdi</t>
  </si>
  <si>
    <t>997013511.a</t>
  </si>
  <si>
    <t>Odvoz suti a vybouraných hmot z meziskládky na skládku s naložením a se složením do vzdálenosti dle možností zhotovitele</t>
  </si>
  <si>
    <t>1097576209</t>
  </si>
  <si>
    <t>Odvoz suti a vybouraných hmot z meziskládky na skládku  s naložením a se složením,  do vzdálenosti dle možností zhotovitele</t>
  </si>
  <si>
    <t>"UV" 32"ks"*0,30"t/ks"</t>
  </si>
  <si>
    <t>"z vrtů - jádrových" 0,746"t"</t>
  </si>
  <si>
    <t>1321661556</t>
  </si>
  <si>
    <t>998276101</t>
  </si>
  <si>
    <t>Přesun hmot pro trubní vedení z trub z plastických hmot otevřený výkop</t>
  </si>
  <si>
    <t>128764209</t>
  </si>
  <si>
    <t>Přesun hmot pro trubní vedení hloubené z trub z plastických hmot nebo sklolaminátových pro vodovody nebo kanalizace v otevřeném výkopu dopravní vzdálenost do 15 m</t>
  </si>
  <si>
    <t>SO 701 - Protihlukové zdi</t>
  </si>
  <si>
    <t>Soupis:</t>
  </si>
  <si>
    <t>SO 701.1 - Protihluková stěna v km 0,000000-0,114861</t>
  </si>
  <si>
    <t>1238683222</t>
  </si>
  <si>
    <t>"dle vrtání pilot" 108,00*(3,14*0,30*0,30)</t>
  </si>
  <si>
    <t>675166986</t>
  </si>
  <si>
    <t>"z vrtů pilot" 30,521"m3"</t>
  </si>
  <si>
    <t>-1702775805</t>
  </si>
  <si>
    <t>"z vrtů pilot" 30,521"m3"*1,80"t/m3"</t>
  </si>
  <si>
    <t>474851252</t>
  </si>
  <si>
    <t>3,60*30"ks"</t>
  </si>
  <si>
    <t>"v hornině tř.I předpoklad 50%" 108,00"m"*0,5</t>
  </si>
  <si>
    <t>-1977023758</t>
  </si>
  <si>
    <t>"celkové vrty dle vrtání v tř.I, v hornině tř.II předpoklad 50%" 108,00"m"*0,5</t>
  </si>
  <si>
    <t>903454961</t>
  </si>
  <si>
    <t>"dřík" 30*2,80</t>
  </si>
  <si>
    <t>"zřízení hlavy pilot" 30*0,80</t>
  </si>
  <si>
    <t>1173227518</t>
  </si>
  <si>
    <t>(30*2,60)*(3,14*0,30*0,30)</t>
  </si>
  <si>
    <t>22,043*1,1 'Přepočtené koeficientem množství</t>
  </si>
  <si>
    <t>58933330.a</t>
  </si>
  <si>
    <t>beton C 30/37</t>
  </si>
  <si>
    <t>-2048520608</t>
  </si>
  <si>
    <t>"hlava pilot" 30"ks"*1,00*(3,14*0,30*0,30)</t>
  </si>
  <si>
    <t>8,478*1,1 'Přepočtené koeficientem množství</t>
  </si>
  <si>
    <t>13756545.a</t>
  </si>
  <si>
    <t>plech ocelový tl 1mm tabule</t>
  </si>
  <si>
    <t>-1951237128</t>
  </si>
  <si>
    <t>"ztracené bednění hlav pilot" 30"ks"*0,80*(3,14*0,60)*8,0"kg/m2"/1000</t>
  </si>
  <si>
    <t>1345078402</t>
  </si>
  <si>
    <t>4535,00"kg"/1000</t>
  </si>
  <si>
    <t>918222123.a</t>
  </si>
  <si>
    <t>PHS sloupek ocelový zakládaný do pilot</t>
  </si>
  <si>
    <t>-1342289327</t>
  </si>
  <si>
    <t>"HEB 180" 30"ks"*5,00*51,20"kg/m"/1000</t>
  </si>
  <si>
    <t>918241203</t>
  </si>
  <si>
    <t>PHS do profilů panel soklový betonový šířky do 4 m výšky do 1m</t>
  </si>
  <si>
    <t>148536506</t>
  </si>
  <si>
    <t>Panely protihlukových stěn betonové soklové výšky do 1 m, šířky, přes 2,5 do 4 m</t>
  </si>
  <si>
    <t>29*4,00*0,70</t>
  </si>
  <si>
    <t>918241226.a</t>
  </si>
  <si>
    <t>PHS do profilů panel jednostranně pohltivý šířky do 4 m - betonové jádro + liadurový absorbér</t>
  </si>
  <si>
    <t>-515687184</t>
  </si>
  <si>
    <t>29*3,30*4,00</t>
  </si>
  <si>
    <t>-2045136525</t>
  </si>
  <si>
    <t>SO 701.2 - Protihluková stěna v km 0,096170-0,168170</t>
  </si>
  <si>
    <t>911411111.a</t>
  </si>
  <si>
    <t>Tlumič nárazů nevodící plastový - kompletní provedení</t>
  </si>
  <si>
    <t>-328357597</t>
  </si>
  <si>
    <t>918242102.a</t>
  </si>
  <si>
    <t>-1604689958</t>
  </si>
  <si>
    <t>-mobilní PHS, betonový sokl, transparentní výplň - plexisklo</t>
  </si>
  <si>
    <t>72,00*2,65</t>
  </si>
  <si>
    <t>SO 701.3 - Protihluková stěna v km 0,204488-0,302500</t>
  </si>
  <si>
    <t>1683447662</t>
  </si>
  <si>
    <t>"HEB 180" 10"ks"*7,50*51,20"kg/m"/1000</t>
  </si>
  <si>
    <t>"HEB 240" 22"ks"*7,50*83,20"kg/m"/1000</t>
  </si>
  <si>
    <t>"Rám polohovatelný, UPN 200" 441,00*25,30"kg/m"/1000</t>
  </si>
  <si>
    <t>"Rám polohovatelný, UPN 140" 168,00*16,00"kg/m"/1000</t>
  </si>
  <si>
    <t>918241203.a</t>
  </si>
  <si>
    <t>PHS do profilů panel soklový hliníkový šířky do 4 m výšky do 1m</t>
  </si>
  <si>
    <t>-249306082</t>
  </si>
  <si>
    <t>21*0,60*4,00</t>
  </si>
  <si>
    <t>10*0,60*2,00</t>
  </si>
  <si>
    <t>918243243</t>
  </si>
  <si>
    <t>329451198</t>
  </si>
  <si>
    <t>10*3,00*4,00</t>
  </si>
  <si>
    <t>918261109</t>
  </si>
  <si>
    <t>PHS do profilů z plexiskla čirého PMMA rozměru 2 x 3 m tloušťky tl 6 mm</t>
  </si>
  <si>
    <t>-1883338602</t>
  </si>
  <si>
    <t>11*3,00*4,00</t>
  </si>
  <si>
    <t>10*3,00*2,00</t>
  </si>
  <si>
    <t>1051247416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</si>
  <si>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</si>
  <si>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</si>
  <si>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</si>
  <si>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</si>
  <si>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</si>
  <si>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</si>
  <si>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</si>
  <si>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</si>
  <si>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</si>
  <si>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</si>
  <si>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</si>
  <si>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</si>
  <si>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</si>
  <si>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</si>
  <si>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</si>
  <si>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</si>
  <si>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</si>
  <si>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</si>
  <si>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</si>
  <si>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</si>
  <si>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</si>
  <si>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</si>
  <si>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</si>
  <si>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</si>
  <si>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</si>
  <si>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</si>
  <si>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</si>
  <si>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</si>
  <si>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</si>
  <si>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</si>
  <si>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</si>
  <si>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</si>
  <si>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</si>
  <si>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</si>
  <si>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</si>
  <si>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</si>
  <si>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</si>
  <si>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</si>
  <si>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</si>
  <si>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</si>
  <si>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</si>
  <si>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</si>
  <si>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</si>
  <si>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</si>
  <si>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</si>
  <si>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</si>
  <si>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</si>
  <si>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</si>
  <si>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</si>
  <si>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</si>
  <si>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</si>
  <si>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</si>
  <si>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</si>
  <si>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</si>
  <si>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</si>
  <si>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</si>
  <si>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</si>
  <si>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</si>
  <si>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</si>
  <si>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</si>
  <si>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</si>
  <si>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</si>
  <si>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</si>
  <si>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</si>
  <si>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</si>
  <si>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</si>
  <si>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</si>
  <si>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</si>
  <si>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</si>
  <si>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</si>
  <si>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</si>
  <si>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</si>
  <si>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</si>
  <si>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</si>
  <si>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</si>
  <si>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</si>
  <si>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</si>
  <si>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</si>
  <si>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</si>
  <si>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</si>
  <si>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</si>
  <si>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</si>
  <si>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</si>
  <si>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</si>
  <si>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</si>
  <si>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</si>
  <si>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</si>
  <si>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</si>
  <si>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</si>
  <si>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</si>
  <si>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</si>
  <si>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</si>
  <si>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</si>
  <si>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</si>
  <si>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</si>
  <si>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</si>
  <si>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</si>
  <si>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</si>
  <si>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</si>
  <si>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</si>
  <si>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</si>
  <si>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</si>
  <si>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</si>
  <si>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</si>
  <si>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</si>
  <si>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</si>
  <si>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</si>
  <si>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</si>
  <si>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</si>
  <si>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</si>
  <si>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</si>
  <si>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</si>
  <si>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</si>
  <si>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</si>
  <si>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</si>
  <si>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</si>
  <si>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</si>
  <si>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</si>
  <si>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</si>
  <si>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</si>
  <si>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</si>
  <si>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</si>
  <si>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</si>
  <si>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</si>
  <si>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</si>
  <si>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</si>
  <si>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</si>
  <si>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</si>
  <si>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</si>
  <si>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</si>
  <si>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</si>
  <si>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</si>
  <si>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</si>
  <si>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</si>
  <si>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</si>
  <si>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</si>
  <si>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</si>
  <si>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</si>
  <si>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</si>
  <si>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</si>
  <si>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</si>
  <si>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</si>
  <si>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</si>
  <si>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</si>
  <si>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</si>
  <si>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</si>
  <si>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</si>
  <si>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</si>
  <si>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</si>
  <si>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</si>
  <si>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</si>
  <si>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</si>
  <si>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</si>
  <si>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</si>
  <si>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</si>
  <si>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</si>
  <si>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</si>
  <si>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</si>
  <si>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</si>
  <si>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</si>
  <si>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</si>
  <si>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</si>
  <si>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</si>
  <si>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</si>
  <si>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</si>
  <si>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</si>
  <si>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</si>
  <si>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</si>
  <si>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</si>
  <si>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</si>
  <si>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</si>
  <si>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</si>
  <si>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</si>
  <si>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</si>
  <si>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</si>
  <si>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</si>
  <si>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</si>
  <si>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</si>
  <si>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</si>
  <si>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Panely protihlukových stěn hliníkové jednostranně pohltivé A5 šířky přes 2 do 5 m, výšky konstrukce přes 2,5 do 3,5 m</t>
  </si>
  <si>
    <t>PHS do profilů panel soklový hliníkový A5 šířky do 4 m výšky do 1m</t>
  </si>
  <si>
    <t>Tabule protihlukových stěn z plexiskla A1- PMMA rozměru 2 x 3 m a tloušťky 6 mm</t>
  </si>
  <si>
    <t xml:space="preserve">Mobilní protihluková stěna - montáž, pronájem </t>
  </si>
  <si>
    <t>PHS do profilů z panelů hliníkových jednostranně pohltivých A5 šířky do 5 m výšky přes 2,5 do 3,5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</si>
</sst>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0000A8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b/>
      <sz val="12"/>
      <color rgb="FF96969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b/>
      <sz val="11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0"/>
      <color rgb="FF003366"/>
      <name val="Trebuchet MS"/>
      <family val="2"/>
      <charset val="238"/>
    </font>
    <font>
      <sz val="10"/>
      <color rgb="FF969696"/>
      <name val="Trebuchet MS"/>
      <family val="2"/>
      <charset val="238"/>
    </font>
    <font>
      <sz val="10"/>
      <color theme="1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7"/>
      <color rgb="FF969696"/>
      <name val="Trebuchet MS"/>
      <family val="2"/>
      <charset val="238"/>
    </font>
    <font>
      <sz val="7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i/>
      <sz val="7"/>
      <color rgb="FF969696"/>
      <name val="Trebuchet MS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8" fillId="2" borderId="0" xfId="1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32" fillId="0" borderId="18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2" fillId="0" borderId="23" xfId="0" applyNumberFormat="1" applyFont="1" applyBorder="1" applyAlignment="1">
      <alignment vertical="center"/>
    </xf>
    <xf numFmtId="4" fontId="32" fillId="0" borderId="24" xfId="0" applyNumberFormat="1" applyFont="1" applyBorder="1" applyAlignment="1">
      <alignment vertical="center"/>
    </xf>
    <xf numFmtId="166" fontId="32" fillId="0" borderId="24" xfId="0" applyNumberFormat="1" applyFont="1" applyBorder="1" applyAlignment="1">
      <alignment vertical="center"/>
    </xf>
    <xf numFmtId="4" fontId="32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5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5" fillId="0" borderId="16" xfId="0" applyNumberFormat="1" applyFont="1" applyBorder="1" applyAlignment="1"/>
    <xf numFmtId="166" fontId="35" fillId="0" borderId="17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8" fillId="0" borderId="5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8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9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39" fillId="0" borderId="28" xfId="0" applyFont="1" applyBorder="1" applyAlignment="1" applyProtection="1">
      <alignment horizontal="center" vertical="center"/>
      <protection locked="0"/>
    </xf>
    <xf numFmtId="49" fontId="39" fillId="0" borderId="28" xfId="0" applyNumberFormat="1" applyFont="1" applyBorder="1" applyAlignment="1" applyProtection="1">
      <alignment horizontal="left" vertical="center" wrapText="1"/>
      <protection locked="0"/>
    </xf>
    <xf numFmtId="0" fontId="39" fillId="0" borderId="28" xfId="0" applyFont="1" applyBorder="1" applyAlignment="1" applyProtection="1">
      <alignment horizontal="left" vertical="center" wrapText="1"/>
      <protection locked="0"/>
    </xf>
    <xf numFmtId="0" fontId="39" fillId="0" borderId="28" xfId="0" applyFont="1" applyBorder="1" applyAlignment="1" applyProtection="1">
      <alignment horizontal="center" vertical="center" wrapText="1"/>
      <protection locked="0"/>
    </xf>
    <xf numFmtId="167" fontId="39" fillId="0" borderId="28" xfId="0" applyNumberFormat="1" applyFont="1" applyBorder="1" applyAlignment="1" applyProtection="1">
      <alignment vertical="center"/>
      <protection locked="0"/>
    </xf>
    <xf numFmtId="4" fontId="39" fillId="4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  <protection locked="0"/>
    </xf>
    <xf numFmtId="0" fontId="39" fillId="0" borderId="5" xfId="0" applyFont="1" applyBorder="1" applyAlignment="1">
      <alignment vertical="center"/>
    </xf>
    <xf numFmtId="0" fontId="39" fillId="4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0" borderId="1" xfId="0" applyFont="1" applyFill="1" applyBorder="1" applyAlignment="1" applyProtection="1">
      <alignment horizontal="left" vertical="center"/>
      <protection locked="0"/>
    </xf>
    <xf numFmtId="0" fontId="44" fillId="0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1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3" fillId="2" borderId="0" xfId="1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 x14ac:dyDescent="0.3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1:74" ht="36.950000000000003" customHeight="1" x14ac:dyDescent="0.3">
      <c r="AR2" s="360" t="s">
        <v>8</v>
      </c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S2" s="25" t="s">
        <v>9</v>
      </c>
      <c r="BT2" s="25" t="s">
        <v>10</v>
      </c>
    </row>
    <row r="3" spans="1:74" ht="6.95" customHeight="1" x14ac:dyDescent="0.3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spans="1:74" ht="36.950000000000003" customHeight="1" x14ac:dyDescent="0.3">
      <c r="B4" s="29"/>
      <c r="C4" s="30"/>
      <c r="D4" s="31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13</v>
      </c>
      <c r="BE4" s="34" t="s">
        <v>14</v>
      </c>
      <c r="BS4" s="25" t="s">
        <v>15</v>
      </c>
    </row>
    <row r="5" spans="1:74" ht="14.45" customHeight="1" x14ac:dyDescent="0.3">
      <c r="B5" s="29"/>
      <c r="C5" s="30"/>
      <c r="D5" s="35" t="s">
        <v>16</v>
      </c>
      <c r="E5" s="30"/>
      <c r="F5" s="30"/>
      <c r="G5" s="30"/>
      <c r="H5" s="30"/>
      <c r="I5" s="30"/>
      <c r="J5" s="30"/>
      <c r="K5" s="362" t="s">
        <v>17</v>
      </c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0"/>
      <c r="AQ5" s="32"/>
      <c r="BE5" s="354" t="s">
        <v>18</v>
      </c>
      <c r="BS5" s="25" t="s">
        <v>9</v>
      </c>
    </row>
    <row r="6" spans="1:74" ht="36.950000000000003" customHeight="1" x14ac:dyDescent="0.3">
      <c r="B6" s="29"/>
      <c r="C6" s="30"/>
      <c r="D6" s="37" t="s">
        <v>19</v>
      </c>
      <c r="E6" s="30"/>
      <c r="F6" s="30"/>
      <c r="G6" s="30"/>
      <c r="H6" s="30"/>
      <c r="I6" s="30"/>
      <c r="J6" s="30"/>
      <c r="K6" s="364" t="s">
        <v>20</v>
      </c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0"/>
      <c r="AQ6" s="32"/>
      <c r="BE6" s="355"/>
      <c r="BS6" s="25" t="s">
        <v>9</v>
      </c>
    </row>
    <row r="7" spans="1:74" ht="14.45" customHeight="1" x14ac:dyDescent="0.3">
      <c r="B7" s="29"/>
      <c r="C7" s="30"/>
      <c r="D7" s="38" t="s">
        <v>21</v>
      </c>
      <c r="E7" s="30"/>
      <c r="F7" s="30"/>
      <c r="G7" s="30"/>
      <c r="H7" s="30"/>
      <c r="I7" s="30"/>
      <c r="J7" s="30"/>
      <c r="K7" s="36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5</v>
      </c>
      <c r="AO7" s="30"/>
      <c r="AP7" s="30"/>
      <c r="AQ7" s="32"/>
      <c r="BE7" s="355"/>
      <c r="BS7" s="25" t="s">
        <v>9</v>
      </c>
    </row>
    <row r="8" spans="1:74" ht="14.45" customHeight="1" x14ac:dyDescent="0.3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9" t="s">
        <v>26</v>
      </c>
      <c r="AO8" s="30"/>
      <c r="AP8" s="30"/>
      <c r="AQ8" s="32"/>
      <c r="BE8" s="355"/>
      <c r="BS8" s="25" t="s">
        <v>9</v>
      </c>
    </row>
    <row r="9" spans="1:74" ht="14.45" customHeight="1" x14ac:dyDescent="0.3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55"/>
      <c r="BS9" s="25" t="s">
        <v>9</v>
      </c>
    </row>
    <row r="10" spans="1:74" ht="14.45" customHeight="1" x14ac:dyDescent="0.3">
      <c r="B10" s="29"/>
      <c r="C10" s="30"/>
      <c r="D10" s="38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28</v>
      </c>
      <c r="AL10" s="30"/>
      <c r="AM10" s="30"/>
      <c r="AN10" s="36" t="s">
        <v>5</v>
      </c>
      <c r="AO10" s="30"/>
      <c r="AP10" s="30"/>
      <c r="AQ10" s="32"/>
      <c r="BE10" s="355"/>
      <c r="BS10" s="25" t="s">
        <v>9</v>
      </c>
    </row>
    <row r="11" spans="1:74" ht="18.399999999999999" customHeight="1" x14ac:dyDescent="0.3">
      <c r="B11" s="29"/>
      <c r="C11" s="30"/>
      <c r="D11" s="30"/>
      <c r="E11" s="36" t="s">
        <v>29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30</v>
      </c>
      <c r="AL11" s="30"/>
      <c r="AM11" s="30"/>
      <c r="AN11" s="36" t="s">
        <v>5</v>
      </c>
      <c r="AO11" s="30"/>
      <c r="AP11" s="30"/>
      <c r="AQ11" s="32"/>
      <c r="BE11" s="355"/>
      <c r="BS11" s="25" t="s">
        <v>9</v>
      </c>
    </row>
    <row r="12" spans="1:74" ht="6.95" customHeight="1" x14ac:dyDescent="0.3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55"/>
      <c r="BS12" s="25" t="s">
        <v>9</v>
      </c>
    </row>
    <row r="13" spans="1:74" ht="14.45" customHeight="1" x14ac:dyDescent="0.3">
      <c r="B13" s="29"/>
      <c r="C13" s="30"/>
      <c r="D13" s="38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28</v>
      </c>
      <c r="AL13" s="30"/>
      <c r="AM13" s="30"/>
      <c r="AN13" s="40" t="s">
        <v>32</v>
      </c>
      <c r="AO13" s="30"/>
      <c r="AP13" s="30"/>
      <c r="AQ13" s="32"/>
      <c r="BE13" s="355"/>
      <c r="BS13" s="25" t="s">
        <v>9</v>
      </c>
    </row>
    <row r="14" spans="1:74" ht="15" x14ac:dyDescent="0.3">
      <c r="B14" s="29"/>
      <c r="C14" s="30"/>
      <c r="D14" s="30"/>
      <c r="E14" s="348" t="s">
        <v>32</v>
      </c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8" t="s">
        <v>30</v>
      </c>
      <c r="AL14" s="30"/>
      <c r="AM14" s="30"/>
      <c r="AN14" s="40" t="s">
        <v>32</v>
      </c>
      <c r="AO14" s="30"/>
      <c r="AP14" s="30"/>
      <c r="AQ14" s="32"/>
      <c r="BE14" s="355"/>
      <c r="BS14" s="25" t="s">
        <v>9</v>
      </c>
    </row>
    <row r="15" spans="1:74" ht="6.95" customHeight="1" x14ac:dyDescent="0.3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55"/>
      <c r="BS15" s="25" t="s">
        <v>6</v>
      </c>
    </row>
    <row r="16" spans="1:74" ht="14.45" customHeight="1" x14ac:dyDescent="0.3">
      <c r="B16" s="29"/>
      <c r="C16" s="30"/>
      <c r="D16" s="38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28</v>
      </c>
      <c r="AL16" s="30"/>
      <c r="AM16" s="30"/>
      <c r="AN16" s="36" t="s">
        <v>5</v>
      </c>
      <c r="AO16" s="30"/>
      <c r="AP16" s="30"/>
      <c r="AQ16" s="32"/>
      <c r="BE16" s="355"/>
      <c r="BS16" s="25" t="s">
        <v>6</v>
      </c>
    </row>
    <row r="17" spans="2:71" ht="18.399999999999999" customHeight="1" x14ac:dyDescent="0.3">
      <c r="B17" s="29"/>
      <c r="C17" s="30"/>
      <c r="D17" s="30"/>
      <c r="E17" s="36" t="s">
        <v>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30</v>
      </c>
      <c r="AL17" s="30"/>
      <c r="AM17" s="30"/>
      <c r="AN17" s="36" t="s">
        <v>5</v>
      </c>
      <c r="AO17" s="30"/>
      <c r="AP17" s="30"/>
      <c r="AQ17" s="32"/>
      <c r="BE17" s="355"/>
      <c r="BS17" s="25" t="s">
        <v>35</v>
      </c>
    </row>
    <row r="18" spans="2:71" ht="6.95" customHeight="1" x14ac:dyDescent="0.3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55"/>
      <c r="BS18" s="25" t="s">
        <v>9</v>
      </c>
    </row>
    <row r="19" spans="2:71" ht="14.45" customHeight="1" x14ac:dyDescent="0.3">
      <c r="B19" s="29"/>
      <c r="C19" s="30"/>
      <c r="D19" s="38" t="s">
        <v>36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55"/>
      <c r="BS19" s="25" t="s">
        <v>9</v>
      </c>
    </row>
    <row r="20" spans="2:71" ht="57" customHeight="1" x14ac:dyDescent="0.3">
      <c r="B20" s="29"/>
      <c r="C20" s="30"/>
      <c r="D20" s="30"/>
      <c r="E20" s="350" t="s">
        <v>37</v>
      </c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0"/>
      <c r="AP20" s="30"/>
      <c r="AQ20" s="32"/>
      <c r="BE20" s="355"/>
      <c r="BS20" s="25" t="s">
        <v>6</v>
      </c>
    </row>
    <row r="21" spans="2:71" ht="6.95" customHeight="1" x14ac:dyDescent="0.3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55"/>
    </row>
    <row r="22" spans="2:71" ht="6.95" customHeight="1" x14ac:dyDescent="0.3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55"/>
    </row>
    <row r="23" spans="2:71" s="1" customFormat="1" ht="25.9" customHeight="1" x14ac:dyDescent="0.3">
      <c r="B23" s="42"/>
      <c r="C23" s="43"/>
      <c r="D23" s="44" t="s">
        <v>38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51">
        <f>ROUND(AG51,2)</f>
        <v>0</v>
      </c>
      <c r="AL23" s="352"/>
      <c r="AM23" s="352"/>
      <c r="AN23" s="352"/>
      <c r="AO23" s="352"/>
      <c r="AP23" s="43"/>
      <c r="AQ23" s="46"/>
      <c r="BE23" s="355"/>
    </row>
    <row r="24" spans="2:71" s="1" customFormat="1" ht="6.95" customHeight="1" x14ac:dyDescent="0.3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55"/>
    </row>
    <row r="25" spans="2:71" s="1" customFormat="1" x14ac:dyDescent="0.3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53" t="s">
        <v>39</v>
      </c>
      <c r="M25" s="353"/>
      <c r="N25" s="353"/>
      <c r="O25" s="353"/>
      <c r="P25" s="43"/>
      <c r="Q25" s="43"/>
      <c r="R25" s="43"/>
      <c r="S25" s="43"/>
      <c r="T25" s="43"/>
      <c r="U25" s="43"/>
      <c r="V25" s="43"/>
      <c r="W25" s="353" t="s">
        <v>40</v>
      </c>
      <c r="X25" s="353"/>
      <c r="Y25" s="353"/>
      <c r="Z25" s="353"/>
      <c r="AA25" s="353"/>
      <c r="AB25" s="353"/>
      <c r="AC25" s="353"/>
      <c r="AD25" s="353"/>
      <c r="AE25" s="353"/>
      <c r="AF25" s="43"/>
      <c r="AG25" s="43"/>
      <c r="AH25" s="43"/>
      <c r="AI25" s="43"/>
      <c r="AJ25" s="43"/>
      <c r="AK25" s="353" t="s">
        <v>41</v>
      </c>
      <c r="AL25" s="353"/>
      <c r="AM25" s="353"/>
      <c r="AN25" s="353"/>
      <c r="AO25" s="353"/>
      <c r="AP25" s="43"/>
      <c r="AQ25" s="46"/>
      <c r="BE25" s="355"/>
    </row>
    <row r="26" spans="2:71" s="2" customFormat="1" ht="14.45" customHeight="1" x14ac:dyDescent="0.3">
      <c r="B26" s="48"/>
      <c r="C26" s="49"/>
      <c r="D26" s="50" t="s">
        <v>42</v>
      </c>
      <c r="E26" s="49"/>
      <c r="F26" s="50" t="s">
        <v>43</v>
      </c>
      <c r="G26" s="49"/>
      <c r="H26" s="49"/>
      <c r="I26" s="49"/>
      <c r="J26" s="49"/>
      <c r="K26" s="49"/>
      <c r="L26" s="347">
        <v>0.21</v>
      </c>
      <c r="M26" s="342"/>
      <c r="N26" s="342"/>
      <c r="O26" s="342"/>
      <c r="P26" s="49"/>
      <c r="Q26" s="49"/>
      <c r="R26" s="49"/>
      <c r="S26" s="49"/>
      <c r="T26" s="49"/>
      <c r="U26" s="49"/>
      <c r="V26" s="49"/>
      <c r="W26" s="341">
        <f>ROUND(AZ51,2)</f>
        <v>0</v>
      </c>
      <c r="X26" s="342"/>
      <c r="Y26" s="342"/>
      <c r="Z26" s="342"/>
      <c r="AA26" s="342"/>
      <c r="AB26" s="342"/>
      <c r="AC26" s="342"/>
      <c r="AD26" s="342"/>
      <c r="AE26" s="342"/>
      <c r="AF26" s="49"/>
      <c r="AG26" s="49"/>
      <c r="AH26" s="49"/>
      <c r="AI26" s="49"/>
      <c r="AJ26" s="49"/>
      <c r="AK26" s="341">
        <f>ROUND(AV51,2)</f>
        <v>0</v>
      </c>
      <c r="AL26" s="342"/>
      <c r="AM26" s="342"/>
      <c r="AN26" s="342"/>
      <c r="AO26" s="342"/>
      <c r="AP26" s="49"/>
      <c r="AQ26" s="51"/>
      <c r="BE26" s="355"/>
    </row>
    <row r="27" spans="2:71" s="2" customFormat="1" ht="14.45" customHeight="1" x14ac:dyDescent="0.3">
      <c r="B27" s="48"/>
      <c r="C27" s="49"/>
      <c r="D27" s="49"/>
      <c r="E27" s="49"/>
      <c r="F27" s="50" t="s">
        <v>44</v>
      </c>
      <c r="G27" s="49"/>
      <c r="H27" s="49"/>
      <c r="I27" s="49"/>
      <c r="J27" s="49"/>
      <c r="K27" s="49"/>
      <c r="L27" s="347">
        <v>0.15</v>
      </c>
      <c r="M27" s="342"/>
      <c r="N27" s="342"/>
      <c r="O27" s="342"/>
      <c r="P27" s="49"/>
      <c r="Q27" s="49"/>
      <c r="R27" s="49"/>
      <c r="S27" s="49"/>
      <c r="T27" s="49"/>
      <c r="U27" s="49"/>
      <c r="V27" s="49"/>
      <c r="W27" s="341">
        <f>ROUND(BA51,2)</f>
        <v>0</v>
      </c>
      <c r="X27" s="342"/>
      <c r="Y27" s="342"/>
      <c r="Z27" s="342"/>
      <c r="AA27" s="342"/>
      <c r="AB27" s="342"/>
      <c r="AC27" s="342"/>
      <c r="AD27" s="342"/>
      <c r="AE27" s="342"/>
      <c r="AF27" s="49"/>
      <c r="AG27" s="49"/>
      <c r="AH27" s="49"/>
      <c r="AI27" s="49"/>
      <c r="AJ27" s="49"/>
      <c r="AK27" s="341">
        <f>ROUND(AW51,2)</f>
        <v>0</v>
      </c>
      <c r="AL27" s="342"/>
      <c r="AM27" s="342"/>
      <c r="AN27" s="342"/>
      <c r="AO27" s="342"/>
      <c r="AP27" s="49"/>
      <c r="AQ27" s="51"/>
      <c r="BE27" s="355"/>
    </row>
    <row r="28" spans="2:71" s="2" customFormat="1" ht="14.45" hidden="1" customHeight="1" x14ac:dyDescent="0.3">
      <c r="B28" s="48"/>
      <c r="C28" s="49"/>
      <c r="D28" s="49"/>
      <c r="E28" s="49"/>
      <c r="F28" s="50" t="s">
        <v>45</v>
      </c>
      <c r="G28" s="49"/>
      <c r="H28" s="49"/>
      <c r="I28" s="49"/>
      <c r="J28" s="49"/>
      <c r="K28" s="49"/>
      <c r="L28" s="347">
        <v>0.21</v>
      </c>
      <c r="M28" s="342"/>
      <c r="N28" s="342"/>
      <c r="O28" s="342"/>
      <c r="P28" s="49"/>
      <c r="Q28" s="49"/>
      <c r="R28" s="49"/>
      <c r="S28" s="49"/>
      <c r="T28" s="49"/>
      <c r="U28" s="49"/>
      <c r="V28" s="49"/>
      <c r="W28" s="341">
        <f>ROUND(BB51,2)</f>
        <v>0</v>
      </c>
      <c r="X28" s="342"/>
      <c r="Y28" s="342"/>
      <c r="Z28" s="342"/>
      <c r="AA28" s="342"/>
      <c r="AB28" s="342"/>
      <c r="AC28" s="342"/>
      <c r="AD28" s="342"/>
      <c r="AE28" s="342"/>
      <c r="AF28" s="49"/>
      <c r="AG28" s="49"/>
      <c r="AH28" s="49"/>
      <c r="AI28" s="49"/>
      <c r="AJ28" s="49"/>
      <c r="AK28" s="341">
        <v>0</v>
      </c>
      <c r="AL28" s="342"/>
      <c r="AM28" s="342"/>
      <c r="AN28" s="342"/>
      <c r="AO28" s="342"/>
      <c r="AP28" s="49"/>
      <c r="AQ28" s="51"/>
      <c r="BE28" s="355"/>
    </row>
    <row r="29" spans="2:71" s="2" customFormat="1" ht="14.45" hidden="1" customHeight="1" x14ac:dyDescent="0.3">
      <c r="B29" s="48"/>
      <c r="C29" s="49"/>
      <c r="D29" s="49"/>
      <c r="E29" s="49"/>
      <c r="F29" s="50" t="s">
        <v>46</v>
      </c>
      <c r="G29" s="49"/>
      <c r="H29" s="49"/>
      <c r="I29" s="49"/>
      <c r="J29" s="49"/>
      <c r="K29" s="49"/>
      <c r="L29" s="347">
        <v>0.15</v>
      </c>
      <c r="M29" s="342"/>
      <c r="N29" s="342"/>
      <c r="O29" s="342"/>
      <c r="P29" s="49"/>
      <c r="Q29" s="49"/>
      <c r="R29" s="49"/>
      <c r="S29" s="49"/>
      <c r="T29" s="49"/>
      <c r="U29" s="49"/>
      <c r="V29" s="49"/>
      <c r="W29" s="341">
        <f>ROUND(BC51,2)</f>
        <v>0</v>
      </c>
      <c r="X29" s="342"/>
      <c r="Y29" s="342"/>
      <c r="Z29" s="342"/>
      <c r="AA29" s="342"/>
      <c r="AB29" s="342"/>
      <c r="AC29" s="342"/>
      <c r="AD29" s="342"/>
      <c r="AE29" s="342"/>
      <c r="AF29" s="49"/>
      <c r="AG29" s="49"/>
      <c r="AH29" s="49"/>
      <c r="AI29" s="49"/>
      <c r="AJ29" s="49"/>
      <c r="AK29" s="341">
        <v>0</v>
      </c>
      <c r="AL29" s="342"/>
      <c r="AM29" s="342"/>
      <c r="AN29" s="342"/>
      <c r="AO29" s="342"/>
      <c r="AP29" s="49"/>
      <c r="AQ29" s="51"/>
      <c r="BE29" s="355"/>
    </row>
    <row r="30" spans="2:71" s="2" customFormat="1" ht="14.45" hidden="1" customHeight="1" x14ac:dyDescent="0.3">
      <c r="B30" s="48"/>
      <c r="C30" s="49"/>
      <c r="D30" s="49"/>
      <c r="E30" s="49"/>
      <c r="F30" s="50" t="s">
        <v>47</v>
      </c>
      <c r="G30" s="49"/>
      <c r="H30" s="49"/>
      <c r="I30" s="49"/>
      <c r="J30" s="49"/>
      <c r="K30" s="49"/>
      <c r="L30" s="347">
        <v>0</v>
      </c>
      <c r="M30" s="342"/>
      <c r="N30" s="342"/>
      <c r="O30" s="342"/>
      <c r="P30" s="49"/>
      <c r="Q30" s="49"/>
      <c r="R30" s="49"/>
      <c r="S30" s="49"/>
      <c r="T30" s="49"/>
      <c r="U30" s="49"/>
      <c r="V30" s="49"/>
      <c r="W30" s="341">
        <f>ROUND(BD51,2)</f>
        <v>0</v>
      </c>
      <c r="X30" s="342"/>
      <c r="Y30" s="342"/>
      <c r="Z30" s="342"/>
      <c r="AA30" s="342"/>
      <c r="AB30" s="342"/>
      <c r="AC30" s="342"/>
      <c r="AD30" s="342"/>
      <c r="AE30" s="342"/>
      <c r="AF30" s="49"/>
      <c r="AG30" s="49"/>
      <c r="AH30" s="49"/>
      <c r="AI30" s="49"/>
      <c r="AJ30" s="49"/>
      <c r="AK30" s="341">
        <v>0</v>
      </c>
      <c r="AL30" s="342"/>
      <c r="AM30" s="342"/>
      <c r="AN30" s="342"/>
      <c r="AO30" s="342"/>
      <c r="AP30" s="49"/>
      <c r="AQ30" s="51"/>
      <c r="BE30" s="355"/>
    </row>
    <row r="31" spans="2:71" s="1" customFormat="1" ht="6.95" customHeight="1" x14ac:dyDescent="0.3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55"/>
    </row>
    <row r="32" spans="2:71" s="1" customFormat="1" ht="25.9" customHeight="1" x14ac:dyDescent="0.3">
      <c r="B32" s="42"/>
      <c r="C32" s="52"/>
      <c r="D32" s="53" t="s">
        <v>48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49</v>
      </c>
      <c r="U32" s="54"/>
      <c r="V32" s="54"/>
      <c r="W32" s="54"/>
      <c r="X32" s="356" t="s">
        <v>50</v>
      </c>
      <c r="Y32" s="357"/>
      <c r="Z32" s="357"/>
      <c r="AA32" s="357"/>
      <c r="AB32" s="357"/>
      <c r="AC32" s="54"/>
      <c r="AD32" s="54"/>
      <c r="AE32" s="54"/>
      <c r="AF32" s="54"/>
      <c r="AG32" s="54"/>
      <c r="AH32" s="54"/>
      <c r="AI32" s="54"/>
      <c r="AJ32" s="54"/>
      <c r="AK32" s="358">
        <f>SUM(AK23:AK30)</f>
        <v>0</v>
      </c>
      <c r="AL32" s="357"/>
      <c r="AM32" s="357"/>
      <c r="AN32" s="357"/>
      <c r="AO32" s="359"/>
      <c r="AP32" s="52"/>
      <c r="AQ32" s="56"/>
      <c r="BE32" s="355"/>
    </row>
    <row r="33" spans="2:56" s="1" customFormat="1" ht="6.95" customHeight="1" x14ac:dyDescent="0.3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56" s="1" customFormat="1" ht="6.95" customHeight="1" x14ac:dyDescent="0.3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56" s="1" customFormat="1" ht="6.95" customHeight="1" x14ac:dyDescent="0.3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42"/>
    </row>
    <row r="39" spans="2:56" s="1" customFormat="1" ht="36.950000000000003" customHeight="1" x14ac:dyDescent="0.3">
      <c r="B39" s="42"/>
      <c r="C39" s="62" t="s">
        <v>51</v>
      </c>
      <c r="AR39" s="42"/>
    </row>
    <row r="40" spans="2:56" s="1" customFormat="1" ht="6.95" customHeight="1" x14ac:dyDescent="0.3">
      <c r="B40" s="42"/>
      <c r="AR40" s="42"/>
    </row>
    <row r="41" spans="2:56" s="3" customFormat="1" ht="14.45" customHeight="1" x14ac:dyDescent="0.3">
      <c r="B41" s="63"/>
      <c r="C41" s="64" t="s">
        <v>16</v>
      </c>
      <c r="L41" s="3" t="str">
        <f>K5</f>
        <v>15-NO-04-006</v>
      </c>
      <c r="AR41" s="63"/>
    </row>
    <row r="42" spans="2:56" s="4" customFormat="1" ht="36.950000000000003" customHeight="1" x14ac:dyDescent="0.3">
      <c r="B42" s="65"/>
      <c r="C42" s="66" t="s">
        <v>19</v>
      </c>
      <c r="L42" s="344" t="str">
        <f>K6</f>
        <v>Dostihová - Strakonická - Protihluková opatření</v>
      </c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R42" s="65"/>
    </row>
    <row r="43" spans="2:56" s="1" customFormat="1" ht="6.95" customHeight="1" x14ac:dyDescent="0.3">
      <c r="B43" s="42"/>
      <c r="AR43" s="42"/>
    </row>
    <row r="44" spans="2:56" s="1" customFormat="1" ht="15" x14ac:dyDescent="0.3">
      <c r="B44" s="42"/>
      <c r="C44" s="64" t="s">
        <v>23</v>
      </c>
      <c r="L44" s="67" t="str">
        <f>IF(K8="","",K8)</f>
        <v>Praha</v>
      </c>
      <c r="AI44" s="64" t="s">
        <v>25</v>
      </c>
      <c r="AM44" s="346" t="str">
        <f>IF(AN8= "","",AN8)</f>
        <v>15. 10. 2018</v>
      </c>
      <c r="AN44" s="346"/>
      <c r="AR44" s="42"/>
    </row>
    <row r="45" spans="2:56" s="1" customFormat="1" ht="6.95" customHeight="1" x14ac:dyDescent="0.3">
      <c r="B45" s="42"/>
      <c r="AR45" s="42"/>
    </row>
    <row r="46" spans="2:56" s="1" customFormat="1" ht="15" x14ac:dyDescent="0.3">
      <c r="B46" s="42"/>
      <c r="C46" s="64" t="s">
        <v>27</v>
      </c>
      <c r="L46" s="3" t="str">
        <f>IF(E11= "","",E11)</f>
        <v>TECHNICKÁ SPRÁVA KOMUNIKACÍ HL. M. PRAHY</v>
      </c>
      <c r="AI46" s="64" t="s">
        <v>33</v>
      </c>
      <c r="AM46" s="332" t="str">
        <f>IF(E17="","",E17)</f>
        <v>NOVÁK &amp; PARTNER, s.r.o.</v>
      </c>
      <c r="AN46" s="332"/>
      <c r="AO46" s="332"/>
      <c r="AP46" s="332"/>
      <c r="AR46" s="42"/>
      <c r="AS46" s="333" t="s">
        <v>52</v>
      </c>
      <c r="AT46" s="334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1" customFormat="1" ht="15" x14ac:dyDescent="0.3">
      <c r="B47" s="42"/>
      <c r="C47" s="64" t="s">
        <v>31</v>
      </c>
      <c r="L47" s="3" t="str">
        <f>IF(E14= "Vyplň údaj","",E14)</f>
        <v/>
      </c>
      <c r="AR47" s="42"/>
      <c r="AS47" s="335"/>
      <c r="AT47" s="336"/>
      <c r="AU47" s="43"/>
      <c r="AV47" s="43"/>
      <c r="AW47" s="43"/>
      <c r="AX47" s="43"/>
      <c r="AY47" s="43"/>
      <c r="AZ47" s="43"/>
      <c r="BA47" s="43"/>
      <c r="BB47" s="43"/>
      <c r="BC47" s="43"/>
      <c r="BD47" s="71"/>
    </row>
    <row r="48" spans="2:56" s="1" customFormat="1" ht="10.9" customHeight="1" x14ac:dyDescent="0.3">
      <c r="B48" s="42"/>
      <c r="AR48" s="42"/>
      <c r="AS48" s="335"/>
      <c r="AT48" s="336"/>
      <c r="AU48" s="43"/>
      <c r="AV48" s="43"/>
      <c r="AW48" s="43"/>
      <c r="AX48" s="43"/>
      <c r="AY48" s="43"/>
      <c r="AZ48" s="43"/>
      <c r="BA48" s="43"/>
      <c r="BB48" s="43"/>
      <c r="BC48" s="43"/>
      <c r="BD48" s="71"/>
    </row>
    <row r="49" spans="1:91" s="1" customFormat="1" ht="29.25" customHeight="1" x14ac:dyDescent="0.3">
      <c r="B49" s="42"/>
      <c r="C49" s="343" t="s">
        <v>53</v>
      </c>
      <c r="D49" s="338"/>
      <c r="E49" s="338"/>
      <c r="F49" s="338"/>
      <c r="G49" s="338"/>
      <c r="H49" s="72"/>
      <c r="I49" s="337" t="s">
        <v>54</v>
      </c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9" t="s">
        <v>55</v>
      </c>
      <c r="AH49" s="338"/>
      <c r="AI49" s="338"/>
      <c r="AJ49" s="338"/>
      <c r="AK49" s="338"/>
      <c r="AL49" s="338"/>
      <c r="AM49" s="338"/>
      <c r="AN49" s="337" t="s">
        <v>56</v>
      </c>
      <c r="AO49" s="338"/>
      <c r="AP49" s="338"/>
      <c r="AQ49" s="73" t="s">
        <v>57</v>
      </c>
      <c r="AR49" s="42"/>
      <c r="AS49" s="74" t="s">
        <v>58</v>
      </c>
      <c r="AT49" s="75" t="s">
        <v>59</v>
      </c>
      <c r="AU49" s="75" t="s">
        <v>60</v>
      </c>
      <c r="AV49" s="75" t="s">
        <v>61</v>
      </c>
      <c r="AW49" s="75" t="s">
        <v>62</v>
      </c>
      <c r="AX49" s="75" t="s">
        <v>63</v>
      </c>
      <c r="AY49" s="75" t="s">
        <v>64</v>
      </c>
      <c r="AZ49" s="75" t="s">
        <v>65</v>
      </c>
      <c r="BA49" s="75" t="s">
        <v>66</v>
      </c>
      <c r="BB49" s="75" t="s">
        <v>67</v>
      </c>
      <c r="BC49" s="75" t="s">
        <v>68</v>
      </c>
      <c r="BD49" s="76" t="s">
        <v>69</v>
      </c>
    </row>
    <row r="50" spans="1:91" s="1" customFormat="1" ht="10.9" customHeight="1" x14ac:dyDescent="0.3">
      <c r="B50" s="42"/>
      <c r="AR50" s="42"/>
      <c r="AS50" s="77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70"/>
    </row>
    <row r="51" spans="1:91" s="4" customFormat="1" ht="32.450000000000003" customHeight="1" x14ac:dyDescent="0.3">
      <c r="B51" s="65"/>
      <c r="C51" s="78" t="s">
        <v>70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326">
        <f>ROUND(AG52+SUM(AG53:AG57),2)</f>
        <v>0</v>
      </c>
      <c r="AH51" s="326"/>
      <c r="AI51" s="326"/>
      <c r="AJ51" s="326"/>
      <c r="AK51" s="326"/>
      <c r="AL51" s="326"/>
      <c r="AM51" s="326"/>
      <c r="AN51" s="327">
        <f t="shared" ref="AN51:AN60" si="0">SUM(AG51,AT51)</f>
        <v>0</v>
      </c>
      <c r="AO51" s="327"/>
      <c r="AP51" s="327"/>
      <c r="AQ51" s="80" t="s">
        <v>5</v>
      </c>
      <c r="AR51" s="65"/>
      <c r="AS51" s="81">
        <f>ROUND(AS52+SUM(AS53:AS57),2)</f>
        <v>0</v>
      </c>
      <c r="AT51" s="82">
        <f t="shared" ref="AT51:AT60" si="1">ROUND(SUM(AV51:AW51),2)</f>
        <v>0</v>
      </c>
      <c r="AU51" s="83">
        <f>ROUND(AU52+SUM(AU53:AU57),5)</f>
        <v>0</v>
      </c>
      <c r="AV51" s="82">
        <f>ROUND(AZ51*L26,2)</f>
        <v>0</v>
      </c>
      <c r="AW51" s="82">
        <f>ROUND(BA51*L27,2)</f>
        <v>0</v>
      </c>
      <c r="AX51" s="82">
        <f>ROUND(BB51*L26,2)</f>
        <v>0</v>
      </c>
      <c r="AY51" s="82">
        <f>ROUND(BC51*L27,2)</f>
        <v>0</v>
      </c>
      <c r="AZ51" s="82">
        <f>ROUND(AZ52+SUM(AZ53:AZ57),2)</f>
        <v>0</v>
      </c>
      <c r="BA51" s="82">
        <f>ROUND(BA52+SUM(BA53:BA57),2)</f>
        <v>0</v>
      </c>
      <c r="BB51" s="82">
        <f>ROUND(BB52+SUM(BB53:BB57),2)</f>
        <v>0</v>
      </c>
      <c r="BC51" s="82">
        <f>ROUND(BC52+SUM(BC53:BC57),2)</f>
        <v>0</v>
      </c>
      <c r="BD51" s="84">
        <f>ROUND(BD52+SUM(BD53:BD57),2)</f>
        <v>0</v>
      </c>
      <c r="BS51" s="66" t="s">
        <v>71</v>
      </c>
      <c r="BT51" s="66" t="s">
        <v>72</v>
      </c>
      <c r="BU51" s="85" t="s">
        <v>73</v>
      </c>
      <c r="BV51" s="66" t="s">
        <v>74</v>
      </c>
      <c r="BW51" s="66" t="s">
        <v>7</v>
      </c>
      <c r="BX51" s="66" t="s">
        <v>75</v>
      </c>
      <c r="CL51" s="66" t="s">
        <v>5</v>
      </c>
    </row>
    <row r="52" spans="1:91" s="5" customFormat="1" ht="16.5" customHeight="1" x14ac:dyDescent="0.3">
      <c r="A52" s="86" t="s">
        <v>76</v>
      </c>
      <c r="B52" s="87"/>
      <c r="C52" s="88"/>
      <c r="D52" s="340" t="s">
        <v>77</v>
      </c>
      <c r="E52" s="340"/>
      <c r="F52" s="340"/>
      <c r="G52" s="340"/>
      <c r="H52" s="340"/>
      <c r="I52" s="89"/>
      <c r="J52" s="340" t="s">
        <v>78</v>
      </c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28">
        <f>'SO 000 - Vedlejší a ostat...'!J27</f>
        <v>0</v>
      </c>
      <c r="AH52" s="329"/>
      <c r="AI52" s="329"/>
      <c r="AJ52" s="329"/>
      <c r="AK52" s="329"/>
      <c r="AL52" s="329"/>
      <c r="AM52" s="329"/>
      <c r="AN52" s="328">
        <f t="shared" si="0"/>
        <v>0</v>
      </c>
      <c r="AO52" s="329"/>
      <c r="AP52" s="329"/>
      <c r="AQ52" s="90" t="s">
        <v>79</v>
      </c>
      <c r="AR52" s="87"/>
      <c r="AS52" s="91">
        <v>0</v>
      </c>
      <c r="AT52" s="92">
        <f t="shared" si="1"/>
        <v>0</v>
      </c>
      <c r="AU52" s="93">
        <f>'SO 000 - Vedlejší a ostat...'!P81</f>
        <v>0</v>
      </c>
      <c r="AV52" s="92">
        <f>'SO 000 - Vedlejší a ostat...'!J30</f>
        <v>0</v>
      </c>
      <c r="AW52" s="92">
        <f>'SO 000 - Vedlejší a ostat...'!J31</f>
        <v>0</v>
      </c>
      <c r="AX52" s="92">
        <f>'SO 000 - Vedlejší a ostat...'!J32</f>
        <v>0</v>
      </c>
      <c r="AY52" s="92">
        <f>'SO 000 - Vedlejší a ostat...'!J33</f>
        <v>0</v>
      </c>
      <c r="AZ52" s="92">
        <f>'SO 000 - Vedlejší a ostat...'!F30</f>
        <v>0</v>
      </c>
      <c r="BA52" s="92">
        <f>'SO 000 - Vedlejší a ostat...'!F31</f>
        <v>0</v>
      </c>
      <c r="BB52" s="92">
        <f>'SO 000 - Vedlejší a ostat...'!F32</f>
        <v>0</v>
      </c>
      <c r="BC52" s="92">
        <f>'SO 000 - Vedlejší a ostat...'!F33</f>
        <v>0</v>
      </c>
      <c r="BD52" s="94">
        <f>'SO 000 - Vedlejší a ostat...'!F34</f>
        <v>0</v>
      </c>
      <c r="BT52" s="95" t="s">
        <v>80</v>
      </c>
      <c r="BV52" s="95" t="s">
        <v>74</v>
      </c>
      <c r="BW52" s="95" t="s">
        <v>81</v>
      </c>
      <c r="BX52" s="95" t="s">
        <v>7</v>
      </c>
      <c r="CL52" s="95" t="s">
        <v>5</v>
      </c>
      <c r="CM52" s="95" t="s">
        <v>82</v>
      </c>
    </row>
    <row r="53" spans="1:91" s="5" customFormat="1" ht="31.5" customHeight="1" x14ac:dyDescent="0.3">
      <c r="A53" s="86" t="s">
        <v>76</v>
      </c>
      <c r="B53" s="87"/>
      <c r="C53" s="88"/>
      <c r="D53" s="340" t="s">
        <v>83</v>
      </c>
      <c r="E53" s="340"/>
      <c r="F53" s="340"/>
      <c r="G53" s="340"/>
      <c r="H53" s="340"/>
      <c r="I53" s="89"/>
      <c r="J53" s="340" t="s">
        <v>84</v>
      </c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28">
        <f>'SO 101 - Stavební úpravy ...'!J27</f>
        <v>0</v>
      </c>
      <c r="AH53" s="329"/>
      <c r="AI53" s="329"/>
      <c r="AJ53" s="329"/>
      <c r="AK53" s="329"/>
      <c r="AL53" s="329"/>
      <c r="AM53" s="329"/>
      <c r="AN53" s="328">
        <f t="shared" si="0"/>
        <v>0</v>
      </c>
      <c r="AO53" s="329"/>
      <c r="AP53" s="329"/>
      <c r="AQ53" s="90" t="s">
        <v>85</v>
      </c>
      <c r="AR53" s="87"/>
      <c r="AS53" s="91">
        <v>0</v>
      </c>
      <c r="AT53" s="92">
        <f t="shared" si="1"/>
        <v>0</v>
      </c>
      <c r="AU53" s="93">
        <f>'SO 101 - Stavební úpravy ...'!P83</f>
        <v>0</v>
      </c>
      <c r="AV53" s="92">
        <f>'SO 101 - Stavební úpravy ...'!J30</f>
        <v>0</v>
      </c>
      <c r="AW53" s="92">
        <f>'SO 101 - Stavební úpravy ...'!J31</f>
        <v>0</v>
      </c>
      <c r="AX53" s="92">
        <f>'SO 101 - Stavební úpravy ...'!J32</f>
        <v>0</v>
      </c>
      <c r="AY53" s="92">
        <f>'SO 101 - Stavební úpravy ...'!J33</f>
        <v>0</v>
      </c>
      <c r="AZ53" s="92">
        <f>'SO 101 - Stavební úpravy ...'!F30</f>
        <v>0</v>
      </c>
      <c r="BA53" s="92">
        <f>'SO 101 - Stavební úpravy ...'!F31</f>
        <v>0</v>
      </c>
      <c r="BB53" s="92">
        <f>'SO 101 - Stavební úpravy ...'!F32</f>
        <v>0</v>
      </c>
      <c r="BC53" s="92">
        <f>'SO 101 - Stavební úpravy ...'!F33</f>
        <v>0</v>
      </c>
      <c r="BD53" s="94">
        <f>'SO 101 - Stavební úpravy ...'!F34</f>
        <v>0</v>
      </c>
      <c r="BT53" s="95" t="s">
        <v>80</v>
      </c>
      <c r="BV53" s="95" t="s">
        <v>74</v>
      </c>
      <c r="BW53" s="95" t="s">
        <v>86</v>
      </c>
      <c r="BX53" s="95" t="s">
        <v>7</v>
      </c>
      <c r="CL53" s="95" t="s">
        <v>5</v>
      </c>
      <c r="CM53" s="95" t="s">
        <v>82</v>
      </c>
    </row>
    <row r="54" spans="1:91" s="5" customFormat="1" ht="16.5" customHeight="1" x14ac:dyDescent="0.3">
      <c r="A54" s="86" t="s">
        <v>76</v>
      </c>
      <c r="B54" s="87"/>
      <c r="C54" s="88"/>
      <c r="D54" s="340" t="s">
        <v>87</v>
      </c>
      <c r="E54" s="340"/>
      <c r="F54" s="340"/>
      <c r="G54" s="340"/>
      <c r="H54" s="340"/>
      <c r="I54" s="89"/>
      <c r="J54" s="340" t="s">
        <v>88</v>
      </c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28">
        <f>'SO 172 - Dopravně inženýr...'!J27</f>
        <v>0</v>
      </c>
      <c r="AH54" s="329"/>
      <c r="AI54" s="329"/>
      <c r="AJ54" s="329"/>
      <c r="AK54" s="329"/>
      <c r="AL54" s="329"/>
      <c r="AM54" s="329"/>
      <c r="AN54" s="328">
        <f t="shared" si="0"/>
        <v>0</v>
      </c>
      <c r="AO54" s="329"/>
      <c r="AP54" s="329"/>
      <c r="AQ54" s="90" t="s">
        <v>85</v>
      </c>
      <c r="AR54" s="87"/>
      <c r="AS54" s="91">
        <v>0</v>
      </c>
      <c r="AT54" s="92">
        <f t="shared" si="1"/>
        <v>0</v>
      </c>
      <c r="AU54" s="93">
        <f>'SO 172 - Dopravně inženýr...'!P78</f>
        <v>0</v>
      </c>
      <c r="AV54" s="92">
        <f>'SO 172 - Dopravně inženýr...'!J30</f>
        <v>0</v>
      </c>
      <c r="AW54" s="92">
        <f>'SO 172 - Dopravně inženýr...'!J31</f>
        <v>0</v>
      </c>
      <c r="AX54" s="92">
        <f>'SO 172 - Dopravně inženýr...'!J32</f>
        <v>0</v>
      </c>
      <c r="AY54" s="92">
        <f>'SO 172 - Dopravně inženýr...'!J33</f>
        <v>0</v>
      </c>
      <c r="AZ54" s="92">
        <f>'SO 172 - Dopravně inženýr...'!F30</f>
        <v>0</v>
      </c>
      <c r="BA54" s="92">
        <f>'SO 172 - Dopravně inženýr...'!F31</f>
        <v>0</v>
      </c>
      <c r="BB54" s="92">
        <f>'SO 172 - Dopravně inženýr...'!F32</f>
        <v>0</v>
      </c>
      <c r="BC54" s="92">
        <f>'SO 172 - Dopravně inženýr...'!F33</f>
        <v>0</v>
      </c>
      <c r="BD54" s="94">
        <f>'SO 172 - Dopravně inženýr...'!F34</f>
        <v>0</v>
      </c>
      <c r="BT54" s="95" t="s">
        <v>80</v>
      </c>
      <c r="BV54" s="95" t="s">
        <v>74</v>
      </c>
      <c r="BW54" s="95" t="s">
        <v>89</v>
      </c>
      <c r="BX54" s="95" t="s">
        <v>7</v>
      </c>
      <c r="CL54" s="95" t="s">
        <v>5</v>
      </c>
      <c r="CM54" s="95" t="s">
        <v>82</v>
      </c>
    </row>
    <row r="55" spans="1:91" s="5" customFormat="1" ht="31.5" customHeight="1" x14ac:dyDescent="0.3">
      <c r="A55" s="86" t="s">
        <v>76</v>
      </c>
      <c r="B55" s="87"/>
      <c r="C55" s="88"/>
      <c r="D55" s="340" t="s">
        <v>90</v>
      </c>
      <c r="E55" s="340"/>
      <c r="F55" s="340"/>
      <c r="G55" s="340"/>
      <c r="H55" s="340"/>
      <c r="I55" s="89"/>
      <c r="J55" s="340" t="s">
        <v>91</v>
      </c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28">
        <f>'SO 201 - Stavební úpravy ...'!J27</f>
        <v>0</v>
      </c>
      <c r="AH55" s="329"/>
      <c r="AI55" s="329"/>
      <c r="AJ55" s="329"/>
      <c r="AK55" s="329"/>
      <c r="AL55" s="329"/>
      <c r="AM55" s="329"/>
      <c r="AN55" s="328">
        <f t="shared" si="0"/>
        <v>0</v>
      </c>
      <c r="AO55" s="329"/>
      <c r="AP55" s="329"/>
      <c r="AQ55" s="90" t="s">
        <v>85</v>
      </c>
      <c r="AR55" s="87"/>
      <c r="AS55" s="91">
        <v>0</v>
      </c>
      <c r="AT55" s="92">
        <f t="shared" si="1"/>
        <v>0</v>
      </c>
      <c r="AU55" s="93">
        <f>'SO 201 - Stavební úpravy ...'!P88</f>
        <v>0</v>
      </c>
      <c r="AV55" s="92">
        <f>'SO 201 - Stavební úpravy ...'!J30</f>
        <v>0</v>
      </c>
      <c r="AW55" s="92">
        <f>'SO 201 - Stavební úpravy ...'!J31</f>
        <v>0</v>
      </c>
      <c r="AX55" s="92">
        <f>'SO 201 - Stavební úpravy ...'!J32</f>
        <v>0</v>
      </c>
      <c r="AY55" s="92">
        <f>'SO 201 - Stavební úpravy ...'!J33</f>
        <v>0</v>
      </c>
      <c r="AZ55" s="92">
        <f>'SO 201 - Stavební úpravy ...'!F30</f>
        <v>0</v>
      </c>
      <c r="BA55" s="92">
        <f>'SO 201 - Stavební úpravy ...'!F31</f>
        <v>0</v>
      </c>
      <c r="BB55" s="92">
        <f>'SO 201 - Stavební úpravy ...'!F32</f>
        <v>0</v>
      </c>
      <c r="BC55" s="92">
        <f>'SO 201 - Stavební úpravy ...'!F33</f>
        <v>0</v>
      </c>
      <c r="BD55" s="94">
        <f>'SO 201 - Stavební úpravy ...'!F34</f>
        <v>0</v>
      </c>
      <c r="BT55" s="95" t="s">
        <v>80</v>
      </c>
      <c r="BV55" s="95" t="s">
        <v>74</v>
      </c>
      <c r="BW55" s="95" t="s">
        <v>92</v>
      </c>
      <c r="BX55" s="95" t="s">
        <v>7</v>
      </c>
      <c r="CL55" s="95" t="s">
        <v>5</v>
      </c>
      <c r="CM55" s="95" t="s">
        <v>82</v>
      </c>
    </row>
    <row r="56" spans="1:91" s="5" customFormat="1" ht="16.5" customHeight="1" x14ac:dyDescent="0.3">
      <c r="A56" s="86" t="s">
        <v>76</v>
      </c>
      <c r="B56" s="87"/>
      <c r="C56" s="88"/>
      <c r="D56" s="340" t="s">
        <v>93</v>
      </c>
      <c r="E56" s="340"/>
      <c r="F56" s="340"/>
      <c r="G56" s="340"/>
      <c r="H56" s="340"/>
      <c r="I56" s="89"/>
      <c r="J56" s="340" t="s">
        <v>94</v>
      </c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28">
        <f>'SO 301 - Odvodnění komuni...'!J27</f>
        <v>0</v>
      </c>
      <c r="AH56" s="329"/>
      <c r="AI56" s="329"/>
      <c r="AJ56" s="329"/>
      <c r="AK56" s="329"/>
      <c r="AL56" s="329"/>
      <c r="AM56" s="329"/>
      <c r="AN56" s="328">
        <f t="shared" si="0"/>
        <v>0</v>
      </c>
      <c r="AO56" s="329"/>
      <c r="AP56" s="329"/>
      <c r="AQ56" s="90" t="s">
        <v>85</v>
      </c>
      <c r="AR56" s="87"/>
      <c r="AS56" s="91">
        <v>0</v>
      </c>
      <c r="AT56" s="92">
        <f t="shared" si="1"/>
        <v>0</v>
      </c>
      <c r="AU56" s="93">
        <f>'SO 301 - Odvodnění komuni...'!P84</f>
        <v>0</v>
      </c>
      <c r="AV56" s="92">
        <f>'SO 301 - Odvodnění komuni...'!J30</f>
        <v>0</v>
      </c>
      <c r="AW56" s="92">
        <f>'SO 301 - Odvodnění komuni...'!J31</f>
        <v>0</v>
      </c>
      <c r="AX56" s="92">
        <f>'SO 301 - Odvodnění komuni...'!J32</f>
        <v>0</v>
      </c>
      <c r="AY56" s="92">
        <f>'SO 301 - Odvodnění komuni...'!J33</f>
        <v>0</v>
      </c>
      <c r="AZ56" s="92">
        <f>'SO 301 - Odvodnění komuni...'!F30</f>
        <v>0</v>
      </c>
      <c r="BA56" s="92">
        <f>'SO 301 - Odvodnění komuni...'!F31</f>
        <v>0</v>
      </c>
      <c r="BB56" s="92">
        <f>'SO 301 - Odvodnění komuni...'!F32</f>
        <v>0</v>
      </c>
      <c r="BC56" s="92">
        <f>'SO 301 - Odvodnění komuni...'!F33</f>
        <v>0</v>
      </c>
      <c r="BD56" s="94">
        <f>'SO 301 - Odvodnění komuni...'!F34</f>
        <v>0</v>
      </c>
      <c r="BT56" s="95" t="s">
        <v>80</v>
      </c>
      <c r="BV56" s="95" t="s">
        <v>74</v>
      </c>
      <c r="BW56" s="95" t="s">
        <v>95</v>
      </c>
      <c r="BX56" s="95" t="s">
        <v>7</v>
      </c>
      <c r="CL56" s="95" t="s">
        <v>5</v>
      </c>
      <c r="CM56" s="95" t="s">
        <v>82</v>
      </c>
    </row>
    <row r="57" spans="1:91" s="5" customFormat="1" ht="16.5" customHeight="1" x14ac:dyDescent="0.3">
      <c r="B57" s="87"/>
      <c r="C57" s="88"/>
      <c r="D57" s="340" t="s">
        <v>96</v>
      </c>
      <c r="E57" s="340"/>
      <c r="F57" s="340"/>
      <c r="G57" s="340"/>
      <c r="H57" s="340"/>
      <c r="I57" s="89"/>
      <c r="J57" s="340" t="s">
        <v>97</v>
      </c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30">
        <f>ROUND(SUM(AG58:AG60),2)</f>
        <v>0</v>
      </c>
      <c r="AH57" s="329"/>
      <c r="AI57" s="329"/>
      <c r="AJ57" s="329"/>
      <c r="AK57" s="329"/>
      <c r="AL57" s="329"/>
      <c r="AM57" s="329"/>
      <c r="AN57" s="328">
        <f t="shared" si="0"/>
        <v>0</v>
      </c>
      <c r="AO57" s="329"/>
      <c r="AP57" s="329"/>
      <c r="AQ57" s="90" t="s">
        <v>85</v>
      </c>
      <c r="AR57" s="87"/>
      <c r="AS57" s="91">
        <f>ROUND(SUM(AS58:AS60),2)</f>
        <v>0</v>
      </c>
      <c r="AT57" s="92">
        <f t="shared" si="1"/>
        <v>0</v>
      </c>
      <c r="AU57" s="93">
        <f>ROUND(SUM(AU58:AU60),5)</f>
        <v>0</v>
      </c>
      <c r="AV57" s="92">
        <f>ROUND(AZ57*L26,2)</f>
        <v>0</v>
      </c>
      <c r="AW57" s="92">
        <f>ROUND(BA57*L27,2)</f>
        <v>0</v>
      </c>
      <c r="AX57" s="92">
        <f>ROUND(BB57*L26,2)</f>
        <v>0</v>
      </c>
      <c r="AY57" s="92">
        <f>ROUND(BC57*L27,2)</f>
        <v>0</v>
      </c>
      <c r="AZ57" s="92">
        <f>ROUND(SUM(AZ58:AZ60),2)</f>
        <v>0</v>
      </c>
      <c r="BA57" s="92">
        <f>ROUND(SUM(BA58:BA60),2)</f>
        <v>0</v>
      </c>
      <c r="BB57" s="92">
        <f>ROUND(SUM(BB58:BB60),2)</f>
        <v>0</v>
      </c>
      <c r="BC57" s="92">
        <f>ROUND(SUM(BC58:BC60),2)</f>
        <v>0</v>
      </c>
      <c r="BD57" s="94">
        <f>ROUND(SUM(BD58:BD60),2)</f>
        <v>0</v>
      </c>
      <c r="BS57" s="95" t="s">
        <v>71</v>
      </c>
      <c r="BT57" s="95" t="s">
        <v>80</v>
      </c>
      <c r="BU57" s="95" t="s">
        <v>73</v>
      </c>
      <c r="BV57" s="95" t="s">
        <v>74</v>
      </c>
      <c r="BW57" s="95" t="s">
        <v>98</v>
      </c>
      <c r="BX57" s="95" t="s">
        <v>7</v>
      </c>
      <c r="CL57" s="95" t="s">
        <v>5</v>
      </c>
      <c r="CM57" s="95" t="s">
        <v>82</v>
      </c>
    </row>
    <row r="58" spans="1:91" s="6" customFormat="1" ht="28.5" customHeight="1" x14ac:dyDescent="0.3">
      <c r="A58" s="86" t="s">
        <v>76</v>
      </c>
      <c r="B58" s="96"/>
      <c r="C58" s="9"/>
      <c r="D58" s="9"/>
      <c r="E58" s="331" t="s">
        <v>99</v>
      </c>
      <c r="F58" s="331"/>
      <c r="G58" s="331"/>
      <c r="H58" s="331"/>
      <c r="I58" s="331"/>
      <c r="J58" s="9"/>
      <c r="K58" s="331" t="s">
        <v>100</v>
      </c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24">
        <f>'SO 701.1 - Protihluková s...'!J29</f>
        <v>0</v>
      </c>
      <c r="AH58" s="325"/>
      <c r="AI58" s="325"/>
      <c r="AJ58" s="325"/>
      <c r="AK58" s="325"/>
      <c r="AL58" s="325"/>
      <c r="AM58" s="325"/>
      <c r="AN58" s="324">
        <f t="shared" si="0"/>
        <v>0</v>
      </c>
      <c r="AO58" s="325"/>
      <c r="AP58" s="325"/>
      <c r="AQ58" s="97" t="s">
        <v>101</v>
      </c>
      <c r="AR58" s="96"/>
      <c r="AS58" s="98">
        <v>0</v>
      </c>
      <c r="AT58" s="99">
        <f t="shared" si="1"/>
        <v>0</v>
      </c>
      <c r="AU58" s="100">
        <f>'SO 701.1 - Protihluková s...'!P87</f>
        <v>0</v>
      </c>
      <c r="AV58" s="99">
        <f>'SO 701.1 - Protihluková s...'!J32</f>
        <v>0</v>
      </c>
      <c r="AW58" s="99">
        <f>'SO 701.1 - Protihluková s...'!J33</f>
        <v>0</v>
      </c>
      <c r="AX58" s="99">
        <f>'SO 701.1 - Protihluková s...'!J34</f>
        <v>0</v>
      </c>
      <c r="AY58" s="99">
        <f>'SO 701.1 - Protihluková s...'!J35</f>
        <v>0</v>
      </c>
      <c r="AZ58" s="99">
        <f>'SO 701.1 - Protihluková s...'!F32</f>
        <v>0</v>
      </c>
      <c r="BA58" s="99">
        <f>'SO 701.1 - Protihluková s...'!F33</f>
        <v>0</v>
      </c>
      <c r="BB58" s="99">
        <f>'SO 701.1 - Protihluková s...'!F34</f>
        <v>0</v>
      </c>
      <c r="BC58" s="99">
        <f>'SO 701.1 - Protihluková s...'!F35</f>
        <v>0</v>
      </c>
      <c r="BD58" s="101">
        <f>'SO 701.1 - Protihluková s...'!F36</f>
        <v>0</v>
      </c>
      <c r="BT58" s="102" t="s">
        <v>82</v>
      </c>
      <c r="BV58" s="102" t="s">
        <v>74</v>
      </c>
      <c r="BW58" s="102" t="s">
        <v>102</v>
      </c>
      <c r="BX58" s="102" t="s">
        <v>98</v>
      </c>
      <c r="CL58" s="102" t="s">
        <v>5</v>
      </c>
    </row>
    <row r="59" spans="1:91" s="6" customFormat="1" ht="28.5" customHeight="1" x14ac:dyDescent="0.3">
      <c r="A59" s="86" t="s">
        <v>76</v>
      </c>
      <c r="B59" s="96"/>
      <c r="C59" s="9"/>
      <c r="D59" s="9"/>
      <c r="E59" s="331" t="s">
        <v>103</v>
      </c>
      <c r="F59" s="331"/>
      <c r="G59" s="331"/>
      <c r="H59" s="331"/>
      <c r="I59" s="331"/>
      <c r="J59" s="9"/>
      <c r="K59" s="331" t="s">
        <v>104</v>
      </c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24">
        <f>'SO 701.2 - Protihluková s...'!J29</f>
        <v>0</v>
      </c>
      <c r="AH59" s="325"/>
      <c r="AI59" s="325"/>
      <c r="AJ59" s="325"/>
      <c r="AK59" s="325"/>
      <c r="AL59" s="325"/>
      <c r="AM59" s="325"/>
      <c r="AN59" s="324">
        <f t="shared" si="0"/>
        <v>0</v>
      </c>
      <c r="AO59" s="325"/>
      <c r="AP59" s="325"/>
      <c r="AQ59" s="97" t="s">
        <v>101</v>
      </c>
      <c r="AR59" s="96"/>
      <c r="AS59" s="98">
        <v>0</v>
      </c>
      <c r="AT59" s="99">
        <f t="shared" si="1"/>
        <v>0</v>
      </c>
      <c r="AU59" s="100">
        <f>'SO 701.2 - Protihluková s...'!P84</f>
        <v>0</v>
      </c>
      <c r="AV59" s="99">
        <f>'SO 701.2 - Protihluková s...'!J32</f>
        <v>0</v>
      </c>
      <c r="AW59" s="99">
        <f>'SO 701.2 - Protihluková s...'!J33</f>
        <v>0</v>
      </c>
      <c r="AX59" s="99">
        <f>'SO 701.2 - Protihluková s...'!J34</f>
        <v>0</v>
      </c>
      <c r="AY59" s="99">
        <f>'SO 701.2 - Protihluková s...'!J35</f>
        <v>0</v>
      </c>
      <c r="AZ59" s="99">
        <f>'SO 701.2 - Protihluková s...'!F32</f>
        <v>0</v>
      </c>
      <c r="BA59" s="99">
        <f>'SO 701.2 - Protihluková s...'!F33</f>
        <v>0</v>
      </c>
      <c r="BB59" s="99">
        <f>'SO 701.2 - Protihluková s...'!F34</f>
        <v>0</v>
      </c>
      <c r="BC59" s="99">
        <f>'SO 701.2 - Protihluková s...'!F35</f>
        <v>0</v>
      </c>
      <c r="BD59" s="101">
        <f>'SO 701.2 - Protihluková s...'!F36</f>
        <v>0</v>
      </c>
      <c r="BT59" s="102" t="s">
        <v>82</v>
      </c>
      <c r="BV59" s="102" t="s">
        <v>74</v>
      </c>
      <c r="BW59" s="102" t="s">
        <v>105</v>
      </c>
      <c r="BX59" s="102" t="s">
        <v>98</v>
      </c>
      <c r="CL59" s="102" t="s">
        <v>5</v>
      </c>
    </row>
    <row r="60" spans="1:91" s="6" customFormat="1" ht="28.5" customHeight="1" x14ac:dyDescent="0.3">
      <c r="A60" s="86" t="s">
        <v>76</v>
      </c>
      <c r="B60" s="96"/>
      <c r="C60" s="9"/>
      <c r="D60" s="9"/>
      <c r="E60" s="331" t="s">
        <v>106</v>
      </c>
      <c r="F60" s="331"/>
      <c r="G60" s="331"/>
      <c r="H60" s="331"/>
      <c r="I60" s="331"/>
      <c r="J60" s="9"/>
      <c r="K60" s="331" t="s">
        <v>107</v>
      </c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24">
        <f>'SO 701.3 - Protihluková s...'!J29</f>
        <v>0</v>
      </c>
      <c r="AH60" s="325"/>
      <c r="AI60" s="325"/>
      <c r="AJ60" s="325"/>
      <c r="AK60" s="325"/>
      <c r="AL60" s="325"/>
      <c r="AM60" s="325"/>
      <c r="AN60" s="324">
        <f t="shared" si="0"/>
        <v>0</v>
      </c>
      <c r="AO60" s="325"/>
      <c r="AP60" s="325"/>
      <c r="AQ60" s="97" t="s">
        <v>101</v>
      </c>
      <c r="AR60" s="96"/>
      <c r="AS60" s="103">
        <v>0</v>
      </c>
      <c r="AT60" s="104">
        <f t="shared" si="1"/>
        <v>0</v>
      </c>
      <c r="AU60" s="105">
        <f>'SO 701.3 - Protihluková s...'!P85</f>
        <v>0</v>
      </c>
      <c r="AV60" s="104">
        <f>'SO 701.3 - Protihluková s...'!J32</f>
        <v>0</v>
      </c>
      <c r="AW60" s="104">
        <f>'SO 701.3 - Protihluková s...'!J33</f>
        <v>0</v>
      </c>
      <c r="AX60" s="104">
        <f>'SO 701.3 - Protihluková s...'!J34</f>
        <v>0</v>
      </c>
      <c r="AY60" s="104">
        <f>'SO 701.3 - Protihluková s...'!J35</f>
        <v>0</v>
      </c>
      <c r="AZ60" s="104">
        <f>'SO 701.3 - Protihluková s...'!F32</f>
        <v>0</v>
      </c>
      <c r="BA60" s="104">
        <f>'SO 701.3 - Protihluková s...'!F33</f>
        <v>0</v>
      </c>
      <c r="BB60" s="104">
        <f>'SO 701.3 - Protihluková s...'!F34</f>
        <v>0</v>
      </c>
      <c r="BC60" s="104">
        <f>'SO 701.3 - Protihluková s...'!F35</f>
        <v>0</v>
      </c>
      <c r="BD60" s="106">
        <f>'SO 701.3 - Protihluková s...'!F36</f>
        <v>0</v>
      </c>
      <c r="BT60" s="102" t="s">
        <v>82</v>
      </c>
      <c r="BV60" s="102" t="s">
        <v>74</v>
      </c>
      <c r="BW60" s="102" t="s">
        <v>108</v>
      </c>
      <c r="BX60" s="102" t="s">
        <v>98</v>
      </c>
      <c r="CL60" s="102" t="s">
        <v>5</v>
      </c>
    </row>
    <row r="61" spans="1:91" s="1" customFormat="1" ht="30" customHeight="1" x14ac:dyDescent="0.3">
      <c r="B61" s="42"/>
      <c r="AR61" s="42"/>
    </row>
    <row r="62" spans="1:91" s="1" customFormat="1" ht="6.95" customHeight="1" x14ac:dyDescent="0.3"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42"/>
    </row>
  </sheetData>
  <mergeCells count="73">
    <mergeCell ref="BE5:BE32"/>
    <mergeCell ref="W30:AE30"/>
    <mergeCell ref="X32:AB32"/>
    <mergeCell ref="AK32:AO32"/>
    <mergeCell ref="AR2:BE2"/>
    <mergeCell ref="K5:AO5"/>
    <mergeCell ref="W28:AE28"/>
    <mergeCell ref="AK28:AO28"/>
    <mergeCell ref="AK30:AO30"/>
    <mergeCell ref="K6:AO6"/>
    <mergeCell ref="L30:O30"/>
    <mergeCell ref="AN59:AP59"/>
    <mergeCell ref="AN57:AP57"/>
    <mergeCell ref="AN54:AP54"/>
    <mergeCell ref="AN55:AP55"/>
    <mergeCell ref="AN56:AP56"/>
    <mergeCell ref="AN58:AP58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J52:AF52"/>
    <mergeCell ref="W29:AE29"/>
    <mergeCell ref="AK29:AO29"/>
    <mergeCell ref="E58:I58"/>
    <mergeCell ref="C49:G49"/>
    <mergeCell ref="D52:H52"/>
    <mergeCell ref="D53:H53"/>
    <mergeCell ref="D54:H54"/>
    <mergeCell ref="D55:H55"/>
    <mergeCell ref="D56:H56"/>
    <mergeCell ref="D57:H57"/>
    <mergeCell ref="L42:AO42"/>
    <mergeCell ref="AM44:AN44"/>
    <mergeCell ref="AN52:AP52"/>
    <mergeCell ref="AG52:AM52"/>
    <mergeCell ref="AG53:AM53"/>
    <mergeCell ref="E59:I59"/>
    <mergeCell ref="E60:I60"/>
    <mergeCell ref="AM46:AP46"/>
    <mergeCell ref="AS46:AT48"/>
    <mergeCell ref="AN49:AP49"/>
    <mergeCell ref="I49:AF49"/>
    <mergeCell ref="AG49:AM49"/>
    <mergeCell ref="J53:AF53"/>
    <mergeCell ref="J54:AF54"/>
    <mergeCell ref="J55:AF55"/>
    <mergeCell ref="J56:AF56"/>
    <mergeCell ref="J57:AF57"/>
    <mergeCell ref="K58:AF58"/>
    <mergeCell ref="K59:AF59"/>
    <mergeCell ref="K60:AF60"/>
    <mergeCell ref="AN53:AP53"/>
    <mergeCell ref="AG59:AM59"/>
    <mergeCell ref="AG60:AM60"/>
    <mergeCell ref="AG51:AM51"/>
    <mergeCell ref="AN51:AP51"/>
    <mergeCell ref="AG54:AM54"/>
    <mergeCell ref="AG55:AM55"/>
    <mergeCell ref="AG56:AM56"/>
    <mergeCell ref="AG57:AM57"/>
    <mergeCell ref="AG58:AM58"/>
    <mergeCell ref="AN60:AP60"/>
  </mergeCells>
  <hyperlinks>
    <hyperlink ref="K1:S1" location="C2" display="1) Rekapitulace stavby" xr:uid="{00000000-0004-0000-0000-000000000000}"/>
    <hyperlink ref="W1:AI1" location="C51" display="2) Rekapitulace objektů stavby a soupisů prací" xr:uid="{00000000-0004-0000-0000-000001000000}"/>
    <hyperlink ref="A52" location="'SO 000 - Vedlejší a ostat...'!C2" display="/" xr:uid="{00000000-0004-0000-0000-000002000000}"/>
    <hyperlink ref="A53" location="'SO 101 - Stavební úpravy ...'!C2" display="/" xr:uid="{00000000-0004-0000-0000-000003000000}"/>
    <hyperlink ref="A54" location="'SO 172 - Dopravně inženýr...'!C2" display="/" xr:uid="{00000000-0004-0000-0000-000004000000}"/>
    <hyperlink ref="A55" location="'SO 201 - Stavební úpravy ...'!C2" display="/" xr:uid="{00000000-0004-0000-0000-000005000000}"/>
    <hyperlink ref="A56" location="'SO 301 - Odvodnění komuni...'!C2" display="/" xr:uid="{00000000-0004-0000-0000-000006000000}"/>
    <hyperlink ref="A58" location="'SO 701.1 - Protihluková s...'!C2" display="/" xr:uid="{00000000-0004-0000-0000-000007000000}"/>
    <hyperlink ref="A59" location="'SO 701.2 - Protihluková s...'!C2" display="/" xr:uid="{00000000-0004-0000-0000-000008000000}"/>
    <hyperlink ref="A60" location="'SO 701.3 - Protihluková s...'!C2" display="/" xr:uid="{00000000-0004-0000-0000-000009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R93"/>
  <sheetViews>
    <sheetView showGridLines="0" workbookViewId="0">
      <pane ySplit="1" topLeftCell="A76" activePane="bottomLeft" state="frozen"/>
      <selection pane="bottomLeft" activeCell="F91" sqref="F91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2"/>
      <c r="B1" s="108"/>
      <c r="C1" s="108"/>
      <c r="D1" s="109" t="s">
        <v>1</v>
      </c>
      <c r="E1" s="108"/>
      <c r="F1" s="110" t="s">
        <v>109</v>
      </c>
      <c r="G1" s="369" t="s">
        <v>110</v>
      </c>
      <c r="H1" s="369"/>
      <c r="I1" s="111"/>
      <c r="J1" s="110" t="s">
        <v>111</v>
      </c>
      <c r="K1" s="109" t="s">
        <v>112</v>
      </c>
      <c r="L1" s="110" t="s">
        <v>113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 x14ac:dyDescent="0.3">
      <c r="L2" s="360" t="s">
        <v>8</v>
      </c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5" t="s">
        <v>105</v>
      </c>
    </row>
    <row r="3" spans="1:70" ht="6.95" customHeight="1" x14ac:dyDescent="0.3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82</v>
      </c>
    </row>
    <row r="4" spans="1:70" ht="36.950000000000003" customHeight="1" x14ac:dyDescent="0.3">
      <c r="B4" s="29"/>
      <c r="C4" s="30"/>
      <c r="D4" s="31" t="s">
        <v>114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 x14ac:dyDescent="0.3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 x14ac:dyDescent="0.3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16.5" customHeight="1" x14ac:dyDescent="0.3">
      <c r="B7" s="29"/>
      <c r="C7" s="30"/>
      <c r="D7" s="30"/>
      <c r="E7" s="370" t="str">
        <f>'Rekapitulace stavby'!K6</f>
        <v>Dostihová - Strakonická - Protihluková opatření</v>
      </c>
      <c r="F7" s="371"/>
      <c r="G7" s="371"/>
      <c r="H7" s="371"/>
      <c r="I7" s="113"/>
      <c r="J7" s="30"/>
      <c r="K7" s="32"/>
    </row>
    <row r="8" spans="1:70" ht="15" x14ac:dyDescent="0.3">
      <c r="B8" s="29"/>
      <c r="C8" s="30"/>
      <c r="D8" s="38" t="s">
        <v>115</v>
      </c>
      <c r="E8" s="30"/>
      <c r="F8" s="30"/>
      <c r="G8" s="30"/>
      <c r="H8" s="30"/>
      <c r="I8" s="113"/>
      <c r="J8" s="30"/>
      <c r="K8" s="32"/>
    </row>
    <row r="9" spans="1:70" s="1" customFormat="1" ht="16.5" customHeight="1" x14ac:dyDescent="0.3">
      <c r="B9" s="42"/>
      <c r="C9" s="43"/>
      <c r="D9" s="43"/>
      <c r="E9" s="370" t="s">
        <v>1439</v>
      </c>
      <c r="F9" s="373"/>
      <c r="G9" s="373"/>
      <c r="H9" s="373"/>
      <c r="I9" s="114"/>
      <c r="J9" s="43"/>
      <c r="K9" s="46"/>
    </row>
    <row r="10" spans="1:70" s="1" customFormat="1" ht="15" x14ac:dyDescent="0.3">
      <c r="B10" s="42"/>
      <c r="C10" s="43"/>
      <c r="D10" s="38" t="s">
        <v>1440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 x14ac:dyDescent="0.3">
      <c r="B11" s="42"/>
      <c r="C11" s="43"/>
      <c r="D11" s="43"/>
      <c r="E11" s="372" t="s">
        <v>1484</v>
      </c>
      <c r="F11" s="373"/>
      <c r="G11" s="373"/>
      <c r="H11" s="373"/>
      <c r="I11" s="114"/>
      <c r="J11" s="43"/>
      <c r="K11" s="46"/>
    </row>
    <row r="12" spans="1:70" s="1" customFormat="1" x14ac:dyDescent="0.3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 x14ac:dyDescent="0.3">
      <c r="B13" s="42"/>
      <c r="C13" s="43"/>
      <c r="D13" s="38" t="s">
        <v>21</v>
      </c>
      <c r="E13" s="43"/>
      <c r="F13" s="36" t="s">
        <v>5</v>
      </c>
      <c r="G13" s="43"/>
      <c r="H13" s="43"/>
      <c r="I13" s="115" t="s">
        <v>22</v>
      </c>
      <c r="J13" s="36" t="s">
        <v>5</v>
      </c>
      <c r="K13" s="46"/>
    </row>
    <row r="14" spans="1:70" s="1" customFormat="1" ht="14.45" customHeight="1" x14ac:dyDescent="0.3">
      <c r="B14" s="42"/>
      <c r="C14" s="43"/>
      <c r="D14" s="38" t="s">
        <v>23</v>
      </c>
      <c r="E14" s="43"/>
      <c r="F14" s="36" t="s">
        <v>24</v>
      </c>
      <c r="G14" s="43"/>
      <c r="H14" s="43"/>
      <c r="I14" s="115" t="s">
        <v>25</v>
      </c>
      <c r="J14" s="116" t="str">
        <f>'Rekapitulace stavby'!AN8</f>
        <v>15. 10. 2018</v>
      </c>
      <c r="K14" s="46"/>
    </row>
    <row r="15" spans="1:70" s="1" customFormat="1" ht="10.9" customHeight="1" x14ac:dyDescent="0.3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1:70" s="1" customFormat="1" ht="14.45" customHeight="1" x14ac:dyDescent="0.3">
      <c r="B16" s="42"/>
      <c r="C16" s="43"/>
      <c r="D16" s="38" t="s">
        <v>27</v>
      </c>
      <c r="E16" s="43"/>
      <c r="F16" s="43"/>
      <c r="G16" s="43"/>
      <c r="H16" s="43"/>
      <c r="I16" s="115" t="s">
        <v>28</v>
      </c>
      <c r="J16" s="36" t="s">
        <v>5</v>
      </c>
      <c r="K16" s="46"/>
    </row>
    <row r="17" spans="2:11" s="1" customFormat="1" ht="18" customHeight="1" x14ac:dyDescent="0.3">
      <c r="B17" s="42"/>
      <c r="C17" s="43"/>
      <c r="D17" s="43"/>
      <c r="E17" s="36" t="s">
        <v>29</v>
      </c>
      <c r="F17" s="43"/>
      <c r="G17" s="43"/>
      <c r="H17" s="43"/>
      <c r="I17" s="115" t="s">
        <v>30</v>
      </c>
      <c r="J17" s="36" t="s">
        <v>5</v>
      </c>
      <c r="K17" s="46"/>
    </row>
    <row r="18" spans="2:11" s="1" customFormat="1" ht="6.95" customHeight="1" x14ac:dyDescent="0.3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 x14ac:dyDescent="0.3">
      <c r="B19" s="42"/>
      <c r="C19" s="43"/>
      <c r="D19" s="38" t="s">
        <v>31</v>
      </c>
      <c r="E19" s="43"/>
      <c r="F19" s="43"/>
      <c r="G19" s="43"/>
      <c r="H19" s="43"/>
      <c r="I19" s="115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 x14ac:dyDescent="0.3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 x14ac:dyDescent="0.3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 x14ac:dyDescent="0.3">
      <c r="B22" s="42"/>
      <c r="C22" s="43"/>
      <c r="D22" s="38" t="s">
        <v>33</v>
      </c>
      <c r="E22" s="43"/>
      <c r="F22" s="43"/>
      <c r="G22" s="43"/>
      <c r="H22" s="43"/>
      <c r="I22" s="115" t="s">
        <v>28</v>
      </c>
      <c r="J22" s="36" t="s">
        <v>5</v>
      </c>
      <c r="K22" s="46"/>
    </row>
    <row r="23" spans="2:11" s="1" customFormat="1" ht="18" customHeight="1" x14ac:dyDescent="0.3">
      <c r="B23" s="42"/>
      <c r="C23" s="43"/>
      <c r="D23" s="43"/>
      <c r="E23" s="36" t="s">
        <v>34</v>
      </c>
      <c r="F23" s="43"/>
      <c r="G23" s="43"/>
      <c r="H23" s="43"/>
      <c r="I23" s="115" t="s">
        <v>30</v>
      </c>
      <c r="J23" s="36" t="s">
        <v>5</v>
      </c>
      <c r="K23" s="46"/>
    </row>
    <row r="24" spans="2:11" s="1" customFormat="1" ht="6.95" customHeight="1" x14ac:dyDescent="0.3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 x14ac:dyDescent="0.3">
      <c r="B25" s="42"/>
      <c r="C25" s="43"/>
      <c r="D25" s="38" t="s">
        <v>36</v>
      </c>
      <c r="E25" s="43"/>
      <c r="F25" s="43"/>
      <c r="G25" s="43"/>
      <c r="H25" s="43"/>
      <c r="I25" s="114"/>
      <c r="J25" s="43"/>
      <c r="K25" s="46"/>
    </row>
    <row r="26" spans="2:11" s="7" customFormat="1" ht="16.5" customHeight="1" x14ac:dyDescent="0.3">
      <c r="B26" s="117"/>
      <c r="C26" s="118"/>
      <c r="D26" s="118"/>
      <c r="E26" s="350" t="s">
        <v>5</v>
      </c>
      <c r="F26" s="350"/>
      <c r="G26" s="350"/>
      <c r="H26" s="350"/>
      <c r="I26" s="119"/>
      <c r="J26" s="118"/>
      <c r="K26" s="120"/>
    </row>
    <row r="27" spans="2:11" s="1" customFormat="1" ht="6.95" customHeight="1" x14ac:dyDescent="0.3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 x14ac:dyDescent="0.3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 x14ac:dyDescent="0.3">
      <c r="B29" s="42"/>
      <c r="C29" s="43"/>
      <c r="D29" s="123" t="s">
        <v>38</v>
      </c>
      <c r="E29" s="43"/>
      <c r="F29" s="43"/>
      <c r="G29" s="43"/>
      <c r="H29" s="43"/>
      <c r="I29" s="114"/>
      <c r="J29" s="124">
        <f>ROUND(J84,2)</f>
        <v>0</v>
      </c>
      <c r="K29" s="46"/>
    </row>
    <row r="30" spans="2:11" s="1" customFormat="1" ht="6.95" customHeight="1" x14ac:dyDescent="0.3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 x14ac:dyDescent="0.3">
      <c r="B31" s="42"/>
      <c r="C31" s="43"/>
      <c r="D31" s="43"/>
      <c r="E31" s="43"/>
      <c r="F31" s="47" t="s">
        <v>40</v>
      </c>
      <c r="G31" s="43"/>
      <c r="H31" s="43"/>
      <c r="I31" s="125" t="s">
        <v>39</v>
      </c>
      <c r="J31" s="47" t="s">
        <v>41</v>
      </c>
      <c r="K31" s="46"/>
    </row>
    <row r="32" spans="2:11" s="1" customFormat="1" ht="14.45" customHeight="1" x14ac:dyDescent="0.3">
      <c r="B32" s="42"/>
      <c r="C32" s="43"/>
      <c r="D32" s="50" t="s">
        <v>42</v>
      </c>
      <c r="E32" s="50" t="s">
        <v>43</v>
      </c>
      <c r="F32" s="126">
        <f>ROUND(SUM(BE84:BE92), 2)</f>
        <v>0</v>
      </c>
      <c r="G32" s="43"/>
      <c r="H32" s="43"/>
      <c r="I32" s="127">
        <v>0.21</v>
      </c>
      <c r="J32" s="126">
        <f>ROUND(ROUND((SUM(BE84:BE92)), 2)*I32, 2)</f>
        <v>0</v>
      </c>
      <c r="K32" s="46"/>
    </row>
    <row r="33" spans="2:11" s="1" customFormat="1" ht="14.45" customHeight="1" x14ac:dyDescent="0.3">
      <c r="B33" s="42"/>
      <c r="C33" s="43"/>
      <c r="D33" s="43"/>
      <c r="E33" s="50" t="s">
        <v>44</v>
      </c>
      <c r="F33" s="126">
        <f>ROUND(SUM(BF84:BF92), 2)</f>
        <v>0</v>
      </c>
      <c r="G33" s="43"/>
      <c r="H33" s="43"/>
      <c r="I33" s="127">
        <v>0.15</v>
      </c>
      <c r="J33" s="126">
        <f>ROUND(ROUND((SUM(BF84:BF92)), 2)*I33, 2)</f>
        <v>0</v>
      </c>
      <c r="K33" s="46"/>
    </row>
    <row r="34" spans="2:11" s="1" customFormat="1" ht="14.45" hidden="1" customHeight="1" x14ac:dyDescent="0.3">
      <c r="B34" s="42"/>
      <c r="C34" s="43"/>
      <c r="D34" s="43"/>
      <c r="E34" s="50" t="s">
        <v>45</v>
      </c>
      <c r="F34" s="126">
        <f>ROUND(SUM(BG84:BG92),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 x14ac:dyDescent="0.3">
      <c r="B35" s="42"/>
      <c r="C35" s="43"/>
      <c r="D35" s="43"/>
      <c r="E35" s="50" t="s">
        <v>46</v>
      </c>
      <c r="F35" s="126">
        <f>ROUND(SUM(BH84:BH92),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 x14ac:dyDescent="0.3">
      <c r="B36" s="42"/>
      <c r="C36" s="43"/>
      <c r="D36" s="43"/>
      <c r="E36" s="50" t="s">
        <v>47</v>
      </c>
      <c r="F36" s="126">
        <f>ROUND(SUM(BI84:BI92),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 x14ac:dyDescent="0.3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 x14ac:dyDescent="0.3">
      <c r="B38" s="42"/>
      <c r="C38" s="128"/>
      <c r="D38" s="129" t="s">
        <v>48</v>
      </c>
      <c r="E38" s="72"/>
      <c r="F38" s="72"/>
      <c r="G38" s="130" t="s">
        <v>49</v>
      </c>
      <c r="H38" s="131" t="s">
        <v>50</v>
      </c>
      <c r="I38" s="132"/>
      <c r="J38" s="133">
        <f>SUM(J29:J36)</f>
        <v>0</v>
      </c>
      <c r="K38" s="134"/>
    </row>
    <row r="39" spans="2:11" s="1" customFormat="1" ht="14.45" customHeight="1" x14ac:dyDescent="0.3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 x14ac:dyDescent="0.3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 x14ac:dyDescent="0.3">
      <c r="B44" s="42"/>
      <c r="C44" s="31" t="s">
        <v>117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 x14ac:dyDescent="0.3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 x14ac:dyDescent="0.3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16.5" customHeight="1" x14ac:dyDescent="0.3">
      <c r="B47" s="42"/>
      <c r="C47" s="43"/>
      <c r="D47" s="43"/>
      <c r="E47" s="370" t="str">
        <f>E7</f>
        <v>Dostihová - Strakonická - Protihluková opatření</v>
      </c>
      <c r="F47" s="371"/>
      <c r="G47" s="371"/>
      <c r="H47" s="371"/>
      <c r="I47" s="114"/>
      <c r="J47" s="43"/>
      <c r="K47" s="46"/>
    </row>
    <row r="48" spans="2:11" ht="15" x14ac:dyDescent="0.3">
      <c r="B48" s="29"/>
      <c r="C48" s="38" t="s">
        <v>115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16.5" customHeight="1" x14ac:dyDescent="0.3">
      <c r="B49" s="42"/>
      <c r="C49" s="43"/>
      <c r="D49" s="43"/>
      <c r="E49" s="370" t="s">
        <v>1439</v>
      </c>
      <c r="F49" s="373"/>
      <c r="G49" s="373"/>
      <c r="H49" s="373"/>
      <c r="I49" s="114"/>
      <c r="J49" s="43"/>
      <c r="K49" s="46"/>
    </row>
    <row r="50" spans="2:47" s="1" customFormat="1" ht="14.45" customHeight="1" x14ac:dyDescent="0.3">
      <c r="B50" s="42"/>
      <c r="C50" s="38" t="s">
        <v>1440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17.25" customHeight="1" x14ac:dyDescent="0.3">
      <c r="B51" s="42"/>
      <c r="C51" s="43"/>
      <c r="D51" s="43"/>
      <c r="E51" s="372" t="str">
        <f>E11</f>
        <v>SO 701.2 - Protihluková stěna v km 0,096170-0,168170</v>
      </c>
      <c r="F51" s="373"/>
      <c r="G51" s="373"/>
      <c r="H51" s="373"/>
      <c r="I51" s="114"/>
      <c r="J51" s="43"/>
      <c r="K51" s="46"/>
    </row>
    <row r="52" spans="2:47" s="1" customFormat="1" ht="6.95" customHeight="1" x14ac:dyDescent="0.3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 x14ac:dyDescent="0.3">
      <c r="B53" s="42"/>
      <c r="C53" s="38" t="s">
        <v>23</v>
      </c>
      <c r="D53" s="43"/>
      <c r="E53" s="43"/>
      <c r="F53" s="36" t="str">
        <f>F14</f>
        <v>Praha</v>
      </c>
      <c r="G53" s="43"/>
      <c r="H53" s="43"/>
      <c r="I53" s="115" t="s">
        <v>25</v>
      </c>
      <c r="J53" s="116" t="str">
        <f>IF(J14="","",J14)</f>
        <v>15. 10. 2018</v>
      </c>
      <c r="K53" s="46"/>
    </row>
    <row r="54" spans="2:47" s="1" customFormat="1" ht="6.95" customHeight="1" x14ac:dyDescent="0.3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 x14ac:dyDescent="0.3">
      <c r="B55" s="42"/>
      <c r="C55" s="38" t="s">
        <v>27</v>
      </c>
      <c r="D55" s="43"/>
      <c r="E55" s="43"/>
      <c r="F55" s="36" t="str">
        <f>E17</f>
        <v>TECHNICKÁ SPRÁVA KOMUNIKACÍ HL. M. PRAHY</v>
      </c>
      <c r="G55" s="43"/>
      <c r="H55" s="43"/>
      <c r="I55" s="115" t="s">
        <v>33</v>
      </c>
      <c r="J55" s="350" t="str">
        <f>E23</f>
        <v>NOVÁK &amp; PARTNER, s.r.o.</v>
      </c>
      <c r="K55" s="46"/>
    </row>
    <row r="56" spans="2:47" s="1" customFormat="1" ht="14.45" customHeight="1" x14ac:dyDescent="0.3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14"/>
      <c r="J56" s="365"/>
      <c r="K56" s="46"/>
    </row>
    <row r="57" spans="2:47" s="1" customFormat="1" ht="10.35" customHeight="1" x14ac:dyDescent="0.3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 x14ac:dyDescent="0.3">
      <c r="B58" s="42"/>
      <c r="C58" s="138" t="s">
        <v>118</v>
      </c>
      <c r="D58" s="128"/>
      <c r="E58" s="128"/>
      <c r="F58" s="128"/>
      <c r="G58" s="128"/>
      <c r="H58" s="128"/>
      <c r="I58" s="139"/>
      <c r="J58" s="140" t="s">
        <v>119</v>
      </c>
      <c r="K58" s="141"/>
    </row>
    <row r="59" spans="2:47" s="1" customFormat="1" ht="10.35" customHeight="1" x14ac:dyDescent="0.3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 x14ac:dyDescent="0.3">
      <c r="B60" s="42"/>
      <c r="C60" s="142" t="s">
        <v>120</v>
      </c>
      <c r="D60" s="43"/>
      <c r="E60" s="43"/>
      <c r="F60" s="43"/>
      <c r="G60" s="43"/>
      <c r="H60" s="43"/>
      <c r="I60" s="114"/>
      <c r="J60" s="124">
        <f>J84</f>
        <v>0</v>
      </c>
      <c r="K60" s="46"/>
      <c r="AU60" s="25" t="s">
        <v>121</v>
      </c>
    </row>
    <row r="61" spans="2:47" s="8" customFormat="1" ht="24.95" customHeight="1" x14ac:dyDescent="0.3">
      <c r="B61" s="143"/>
      <c r="C61" s="144"/>
      <c r="D61" s="145" t="s">
        <v>214</v>
      </c>
      <c r="E61" s="146"/>
      <c r="F61" s="146"/>
      <c r="G61" s="146"/>
      <c r="H61" s="146"/>
      <c r="I61" s="147"/>
      <c r="J61" s="148">
        <f>J85</f>
        <v>0</v>
      </c>
      <c r="K61" s="149"/>
    </row>
    <row r="62" spans="2:47" s="9" customFormat="1" ht="19.899999999999999" customHeight="1" x14ac:dyDescent="0.3">
      <c r="B62" s="150"/>
      <c r="C62" s="151"/>
      <c r="D62" s="152" t="s">
        <v>218</v>
      </c>
      <c r="E62" s="153"/>
      <c r="F62" s="153"/>
      <c r="G62" s="153"/>
      <c r="H62" s="153"/>
      <c r="I62" s="154"/>
      <c r="J62" s="155">
        <f>J86</f>
        <v>0</v>
      </c>
      <c r="K62" s="156"/>
    </row>
    <row r="63" spans="2:47" s="1" customFormat="1" ht="21.75" customHeight="1" x14ac:dyDescent="0.3">
      <c r="B63" s="42"/>
      <c r="C63" s="43"/>
      <c r="D63" s="43"/>
      <c r="E63" s="43"/>
      <c r="F63" s="43"/>
      <c r="G63" s="43"/>
      <c r="H63" s="43"/>
      <c r="I63" s="114"/>
      <c r="J63" s="43"/>
      <c r="K63" s="46"/>
    </row>
    <row r="64" spans="2:47" s="1" customFormat="1" ht="6.95" customHeight="1" x14ac:dyDescent="0.3">
      <c r="B64" s="57"/>
      <c r="C64" s="58"/>
      <c r="D64" s="58"/>
      <c r="E64" s="58"/>
      <c r="F64" s="58"/>
      <c r="G64" s="58"/>
      <c r="H64" s="58"/>
      <c r="I64" s="135"/>
      <c r="J64" s="58"/>
      <c r="K64" s="59"/>
    </row>
    <row r="68" spans="2:12" s="1" customFormat="1" ht="6.95" customHeight="1" x14ac:dyDescent="0.3">
      <c r="B68" s="60"/>
      <c r="C68" s="61"/>
      <c r="D68" s="61"/>
      <c r="E68" s="61"/>
      <c r="F68" s="61"/>
      <c r="G68" s="61"/>
      <c r="H68" s="61"/>
      <c r="I68" s="136"/>
      <c r="J68" s="61"/>
      <c r="K68" s="61"/>
      <c r="L68" s="42"/>
    </row>
    <row r="69" spans="2:12" s="1" customFormat="1" ht="36.950000000000003" customHeight="1" x14ac:dyDescent="0.3">
      <c r="B69" s="42"/>
      <c r="C69" s="62" t="s">
        <v>127</v>
      </c>
      <c r="I69" s="157"/>
      <c r="L69" s="42"/>
    </row>
    <row r="70" spans="2:12" s="1" customFormat="1" ht="6.95" customHeight="1" x14ac:dyDescent="0.3">
      <c r="B70" s="42"/>
      <c r="I70" s="157"/>
      <c r="L70" s="42"/>
    </row>
    <row r="71" spans="2:12" s="1" customFormat="1" ht="14.45" customHeight="1" x14ac:dyDescent="0.3">
      <c r="B71" s="42"/>
      <c r="C71" s="64" t="s">
        <v>19</v>
      </c>
      <c r="I71" s="157"/>
      <c r="L71" s="42"/>
    </row>
    <row r="72" spans="2:12" s="1" customFormat="1" ht="16.5" customHeight="1" x14ac:dyDescent="0.3">
      <c r="B72" s="42"/>
      <c r="E72" s="366" t="str">
        <f>E7</f>
        <v>Dostihová - Strakonická - Protihluková opatření</v>
      </c>
      <c r="F72" s="367"/>
      <c r="G72" s="367"/>
      <c r="H72" s="367"/>
      <c r="I72" s="157"/>
      <c r="L72" s="42"/>
    </row>
    <row r="73" spans="2:12" ht="15" x14ac:dyDescent="0.3">
      <c r="B73" s="29"/>
      <c r="C73" s="64" t="s">
        <v>115</v>
      </c>
      <c r="L73" s="29"/>
    </row>
    <row r="74" spans="2:12" s="1" customFormat="1" ht="16.5" customHeight="1" x14ac:dyDescent="0.3">
      <c r="B74" s="42"/>
      <c r="E74" s="366" t="s">
        <v>1439</v>
      </c>
      <c r="F74" s="368"/>
      <c r="G74" s="368"/>
      <c r="H74" s="368"/>
      <c r="I74" s="157"/>
      <c r="L74" s="42"/>
    </row>
    <row r="75" spans="2:12" s="1" customFormat="1" ht="14.45" customHeight="1" x14ac:dyDescent="0.3">
      <c r="B75" s="42"/>
      <c r="C75" s="64" t="s">
        <v>1440</v>
      </c>
      <c r="I75" s="157"/>
      <c r="L75" s="42"/>
    </row>
    <row r="76" spans="2:12" s="1" customFormat="1" ht="17.25" customHeight="1" x14ac:dyDescent="0.3">
      <c r="B76" s="42"/>
      <c r="E76" s="344" t="str">
        <f>E11</f>
        <v>SO 701.2 - Protihluková stěna v km 0,096170-0,168170</v>
      </c>
      <c r="F76" s="368"/>
      <c r="G76" s="368"/>
      <c r="H76" s="368"/>
      <c r="I76" s="157"/>
      <c r="L76" s="42"/>
    </row>
    <row r="77" spans="2:12" s="1" customFormat="1" ht="6.95" customHeight="1" x14ac:dyDescent="0.3">
      <c r="B77" s="42"/>
      <c r="I77" s="157"/>
      <c r="L77" s="42"/>
    </row>
    <row r="78" spans="2:12" s="1" customFormat="1" ht="18" customHeight="1" x14ac:dyDescent="0.3">
      <c r="B78" s="42"/>
      <c r="C78" s="64" t="s">
        <v>23</v>
      </c>
      <c r="F78" s="158" t="str">
        <f>F14</f>
        <v>Praha</v>
      </c>
      <c r="I78" s="159" t="s">
        <v>25</v>
      </c>
      <c r="J78" s="68" t="str">
        <f>IF(J14="","",J14)</f>
        <v>15. 10. 2018</v>
      </c>
      <c r="L78" s="42"/>
    </row>
    <row r="79" spans="2:12" s="1" customFormat="1" ht="6.95" customHeight="1" x14ac:dyDescent="0.3">
      <c r="B79" s="42"/>
      <c r="I79" s="157"/>
      <c r="L79" s="42"/>
    </row>
    <row r="80" spans="2:12" s="1" customFormat="1" ht="15" x14ac:dyDescent="0.3">
      <c r="B80" s="42"/>
      <c r="C80" s="64" t="s">
        <v>27</v>
      </c>
      <c r="F80" s="158" t="str">
        <f>E17</f>
        <v>TECHNICKÁ SPRÁVA KOMUNIKACÍ HL. M. PRAHY</v>
      </c>
      <c r="I80" s="159" t="s">
        <v>33</v>
      </c>
      <c r="J80" s="158" t="str">
        <f>E23</f>
        <v>NOVÁK &amp; PARTNER, s.r.o.</v>
      </c>
      <c r="L80" s="42"/>
    </row>
    <row r="81" spans="2:65" s="1" customFormat="1" ht="14.45" customHeight="1" x14ac:dyDescent="0.3">
      <c r="B81" s="42"/>
      <c r="C81" s="64" t="s">
        <v>31</v>
      </c>
      <c r="F81" s="158" t="str">
        <f>IF(E20="","",E20)</f>
        <v/>
      </c>
      <c r="I81" s="157"/>
      <c r="L81" s="42"/>
    </row>
    <row r="82" spans="2:65" s="1" customFormat="1" ht="10.35" customHeight="1" x14ac:dyDescent="0.3">
      <c r="B82" s="42"/>
      <c r="I82" s="157"/>
      <c r="L82" s="42"/>
    </row>
    <row r="83" spans="2:65" s="10" customFormat="1" ht="29.25" customHeight="1" x14ac:dyDescent="0.3">
      <c r="B83" s="160"/>
      <c r="C83" s="161" t="s">
        <v>128</v>
      </c>
      <c r="D83" s="162" t="s">
        <v>57</v>
      </c>
      <c r="E83" s="162" t="s">
        <v>53</v>
      </c>
      <c r="F83" s="162" t="s">
        <v>129</v>
      </c>
      <c r="G83" s="162" t="s">
        <v>130</v>
      </c>
      <c r="H83" s="162" t="s">
        <v>131</v>
      </c>
      <c r="I83" s="163" t="s">
        <v>132</v>
      </c>
      <c r="J83" s="162" t="s">
        <v>119</v>
      </c>
      <c r="K83" s="164" t="s">
        <v>133</v>
      </c>
      <c r="L83" s="160"/>
      <c r="M83" s="74" t="s">
        <v>134</v>
      </c>
      <c r="N83" s="75" t="s">
        <v>42</v>
      </c>
      <c r="O83" s="75" t="s">
        <v>135</v>
      </c>
      <c r="P83" s="75" t="s">
        <v>136</v>
      </c>
      <c r="Q83" s="75" t="s">
        <v>137</v>
      </c>
      <c r="R83" s="75" t="s">
        <v>138</v>
      </c>
      <c r="S83" s="75" t="s">
        <v>139</v>
      </c>
      <c r="T83" s="76" t="s">
        <v>140</v>
      </c>
    </row>
    <row r="84" spans="2:65" s="1" customFormat="1" ht="29.25" customHeight="1" x14ac:dyDescent="0.35">
      <c r="B84" s="42"/>
      <c r="C84" s="78" t="s">
        <v>120</v>
      </c>
      <c r="I84" s="157"/>
      <c r="J84" s="165">
        <f>BK84</f>
        <v>0</v>
      </c>
      <c r="L84" s="42"/>
      <c r="M84" s="77"/>
      <c r="N84" s="69"/>
      <c r="O84" s="69"/>
      <c r="P84" s="166">
        <f>P85</f>
        <v>0</v>
      </c>
      <c r="Q84" s="69"/>
      <c r="R84" s="166">
        <f>R85</f>
        <v>7.8148</v>
      </c>
      <c r="S84" s="69"/>
      <c r="T84" s="167">
        <f>T85</f>
        <v>0</v>
      </c>
      <c r="AT84" s="25" t="s">
        <v>71</v>
      </c>
      <c r="AU84" s="25" t="s">
        <v>121</v>
      </c>
      <c r="BK84" s="168">
        <f>BK85</f>
        <v>0</v>
      </c>
    </row>
    <row r="85" spans="2:65" s="11" customFormat="1" ht="37.35" customHeight="1" x14ac:dyDescent="0.35">
      <c r="B85" s="169"/>
      <c r="D85" s="170" t="s">
        <v>71</v>
      </c>
      <c r="E85" s="171" t="s">
        <v>221</v>
      </c>
      <c r="F85" s="171" t="s">
        <v>222</v>
      </c>
      <c r="I85" s="172"/>
      <c r="J85" s="173">
        <f>BK85</f>
        <v>0</v>
      </c>
      <c r="L85" s="169"/>
      <c r="M85" s="174"/>
      <c r="N85" s="175"/>
      <c r="O85" s="175"/>
      <c r="P85" s="176">
        <f>P86</f>
        <v>0</v>
      </c>
      <c r="Q85" s="175"/>
      <c r="R85" s="176">
        <f>R86</f>
        <v>7.8148</v>
      </c>
      <c r="S85" s="175"/>
      <c r="T85" s="177">
        <f>T86</f>
        <v>0</v>
      </c>
      <c r="AR85" s="170" t="s">
        <v>80</v>
      </c>
      <c r="AT85" s="178" t="s">
        <v>71</v>
      </c>
      <c r="AU85" s="178" t="s">
        <v>72</v>
      </c>
      <c r="AY85" s="170" t="s">
        <v>144</v>
      </c>
      <c r="BK85" s="179">
        <f>BK86</f>
        <v>0</v>
      </c>
    </row>
    <row r="86" spans="2:65" s="11" customFormat="1" ht="19.899999999999999" customHeight="1" x14ac:dyDescent="0.3">
      <c r="B86" s="169"/>
      <c r="D86" s="170" t="s">
        <v>71</v>
      </c>
      <c r="E86" s="180" t="s">
        <v>180</v>
      </c>
      <c r="F86" s="180" t="s">
        <v>621</v>
      </c>
      <c r="I86" s="172"/>
      <c r="J86" s="181">
        <f>BK86</f>
        <v>0</v>
      </c>
      <c r="L86" s="169"/>
      <c r="M86" s="174"/>
      <c r="N86" s="175"/>
      <c r="O86" s="175"/>
      <c r="P86" s="176">
        <f>SUM(P87:P92)</f>
        <v>0</v>
      </c>
      <c r="Q86" s="175"/>
      <c r="R86" s="176">
        <f>SUM(R87:R92)</f>
        <v>7.8148</v>
      </c>
      <c r="S86" s="175"/>
      <c r="T86" s="177">
        <f>SUM(T87:T92)</f>
        <v>0</v>
      </c>
      <c r="AR86" s="170" t="s">
        <v>80</v>
      </c>
      <c r="AT86" s="178" t="s">
        <v>71</v>
      </c>
      <c r="AU86" s="178" t="s">
        <v>80</v>
      </c>
      <c r="AY86" s="170" t="s">
        <v>144</v>
      </c>
      <c r="BK86" s="179">
        <f>SUM(BK87:BK92)</f>
        <v>0</v>
      </c>
    </row>
    <row r="87" spans="2:65" s="1" customFormat="1" ht="16.5" customHeight="1" x14ac:dyDescent="0.3">
      <c r="B87" s="182"/>
      <c r="C87" s="183" t="s">
        <v>80</v>
      </c>
      <c r="D87" s="183" t="s">
        <v>147</v>
      </c>
      <c r="E87" s="184" t="s">
        <v>1485</v>
      </c>
      <c r="F87" s="185" t="s">
        <v>1486</v>
      </c>
      <c r="G87" s="186" t="s">
        <v>631</v>
      </c>
      <c r="H87" s="187">
        <v>1</v>
      </c>
      <c r="I87" s="188"/>
      <c r="J87" s="189">
        <f>ROUND(I87*H87,2)</f>
        <v>0</v>
      </c>
      <c r="K87" s="185" t="s">
        <v>5</v>
      </c>
      <c r="L87" s="42"/>
      <c r="M87" s="190" t="s">
        <v>5</v>
      </c>
      <c r="N87" s="191" t="s">
        <v>43</v>
      </c>
      <c r="O87" s="43"/>
      <c r="P87" s="192">
        <f>O87*H87</f>
        <v>0</v>
      </c>
      <c r="Q87" s="192">
        <v>0.94599999999999995</v>
      </c>
      <c r="R87" s="192">
        <f>Q87*H87</f>
        <v>0.94599999999999995</v>
      </c>
      <c r="S87" s="192">
        <v>0</v>
      </c>
      <c r="T87" s="193">
        <f>S87*H87</f>
        <v>0</v>
      </c>
      <c r="AR87" s="25" t="s">
        <v>161</v>
      </c>
      <c r="AT87" s="25" t="s">
        <v>147</v>
      </c>
      <c r="AU87" s="25" t="s">
        <v>82</v>
      </c>
      <c r="AY87" s="25" t="s">
        <v>144</v>
      </c>
      <c r="BE87" s="194">
        <f>IF(N87="základní",J87,0)</f>
        <v>0</v>
      </c>
      <c r="BF87" s="194">
        <f>IF(N87="snížená",J87,0)</f>
        <v>0</v>
      </c>
      <c r="BG87" s="194">
        <f>IF(N87="zákl. přenesená",J87,0)</f>
        <v>0</v>
      </c>
      <c r="BH87" s="194">
        <f>IF(N87="sníž. přenesená",J87,0)</f>
        <v>0</v>
      </c>
      <c r="BI87" s="194">
        <f>IF(N87="nulová",J87,0)</f>
        <v>0</v>
      </c>
      <c r="BJ87" s="25" t="s">
        <v>80</v>
      </c>
      <c r="BK87" s="194">
        <f>ROUND(I87*H87,2)</f>
        <v>0</v>
      </c>
      <c r="BL87" s="25" t="s">
        <v>161</v>
      </c>
      <c r="BM87" s="25" t="s">
        <v>1487</v>
      </c>
    </row>
    <row r="88" spans="2:65" s="1" customFormat="1" x14ac:dyDescent="0.3">
      <c r="B88" s="42"/>
      <c r="D88" s="195" t="s">
        <v>153</v>
      </c>
      <c r="F88" s="196" t="s">
        <v>1486</v>
      </c>
      <c r="I88" s="157"/>
      <c r="L88" s="42"/>
      <c r="M88" s="197"/>
      <c r="N88" s="43"/>
      <c r="O88" s="43"/>
      <c r="P88" s="43"/>
      <c r="Q88" s="43"/>
      <c r="R88" s="43"/>
      <c r="S88" s="43"/>
      <c r="T88" s="71"/>
      <c r="AT88" s="25" t="s">
        <v>153</v>
      </c>
      <c r="AU88" s="25" t="s">
        <v>82</v>
      </c>
    </row>
    <row r="89" spans="2:65" s="12" customFormat="1" x14ac:dyDescent="0.3">
      <c r="B89" s="201"/>
      <c r="D89" s="195" t="s">
        <v>230</v>
      </c>
      <c r="E89" s="202" t="s">
        <v>5</v>
      </c>
      <c r="F89" s="203" t="s">
        <v>774</v>
      </c>
      <c r="H89" s="204">
        <v>1</v>
      </c>
      <c r="I89" s="205"/>
      <c r="L89" s="201"/>
      <c r="M89" s="206"/>
      <c r="N89" s="207"/>
      <c r="O89" s="207"/>
      <c r="P89" s="207"/>
      <c r="Q89" s="207"/>
      <c r="R89" s="207"/>
      <c r="S89" s="207"/>
      <c r="T89" s="208"/>
      <c r="AT89" s="202" t="s">
        <v>230</v>
      </c>
      <c r="AU89" s="202" t="s">
        <v>82</v>
      </c>
      <c r="AV89" s="12" t="s">
        <v>82</v>
      </c>
      <c r="AW89" s="12" t="s">
        <v>35</v>
      </c>
      <c r="AX89" s="12" t="s">
        <v>80</v>
      </c>
      <c r="AY89" s="202" t="s">
        <v>144</v>
      </c>
    </row>
    <row r="90" spans="2:65" s="1" customFormat="1" ht="16.5" customHeight="1" x14ac:dyDescent="0.3">
      <c r="B90" s="182"/>
      <c r="C90" s="183" t="s">
        <v>82</v>
      </c>
      <c r="D90" s="183" t="s">
        <v>147</v>
      </c>
      <c r="E90" s="184" t="s">
        <v>1488</v>
      </c>
      <c r="F90" s="185" t="s">
        <v>1694</v>
      </c>
      <c r="G90" s="186" t="s">
        <v>226</v>
      </c>
      <c r="H90" s="187">
        <v>190.8</v>
      </c>
      <c r="I90" s="188"/>
      <c r="J90" s="189">
        <f>ROUND(I90*H90,2)</f>
        <v>0</v>
      </c>
      <c r="K90" s="185" t="s">
        <v>5</v>
      </c>
      <c r="L90" s="42"/>
      <c r="M90" s="190" t="s">
        <v>5</v>
      </c>
      <c r="N90" s="191" t="s">
        <v>43</v>
      </c>
      <c r="O90" s="43"/>
      <c r="P90" s="192">
        <f>O90*H90</f>
        <v>0</v>
      </c>
      <c r="Q90" s="192">
        <v>3.5999999999999997E-2</v>
      </c>
      <c r="R90" s="192">
        <f>Q90*H90</f>
        <v>6.8688000000000002</v>
      </c>
      <c r="S90" s="192">
        <v>0</v>
      </c>
      <c r="T90" s="193">
        <f>S90*H90</f>
        <v>0</v>
      </c>
      <c r="AR90" s="25" t="s">
        <v>161</v>
      </c>
      <c r="AT90" s="25" t="s">
        <v>147</v>
      </c>
      <c r="AU90" s="25" t="s">
        <v>82</v>
      </c>
      <c r="AY90" s="25" t="s">
        <v>144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25" t="s">
        <v>80</v>
      </c>
      <c r="BK90" s="194">
        <f>ROUND(I90*H90,2)</f>
        <v>0</v>
      </c>
      <c r="BL90" s="25" t="s">
        <v>161</v>
      </c>
      <c r="BM90" s="25" t="s">
        <v>1489</v>
      </c>
    </row>
    <row r="91" spans="2:65" s="1" customFormat="1" x14ac:dyDescent="0.3">
      <c r="B91" s="42"/>
      <c r="D91" s="195" t="s">
        <v>153</v>
      </c>
      <c r="F91" s="196" t="s">
        <v>1490</v>
      </c>
      <c r="I91" s="157"/>
      <c r="L91" s="42"/>
      <c r="M91" s="197"/>
      <c r="N91" s="43"/>
      <c r="O91" s="43"/>
      <c r="P91" s="43"/>
      <c r="Q91" s="43"/>
      <c r="R91" s="43"/>
      <c r="S91" s="43"/>
      <c r="T91" s="71"/>
      <c r="AT91" s="25" t="s">
        <v>153</v>
      </c>
      <c r="AU91" s="25" t="s">
        <v>82</v>
      </c>
    </row>
    <row r="92" spans="2:65" s="12" customFormat="1" x14ac:dyDescent="0.3">
      <c r="B92" s="201"/>
      <c r="D92" s="195" t="s">
        <v>230</v>
      </c>
      <c r="E92" s="202" t="s">
        <v>5</v>
      </c>
      <c r="F92" s="203" t="s">
        <v>1491</v>
      </c>
      <c r="H92" s="204">
        <v>190.8</v>
      </c>
      <c r="I92" s="205"/>
      <c r="L92" s="201"/>
      <c r="M92" s="243"/>
      <c r="N92" s="244"/>
      <c r="O92" s="244"/>
      <c r="P92" s="244"/>
      <c r="Q92" s="244"/>
      <c r="R92" s="244"/>
      <c r="S92" s="244"/>
      <c r="T92" s="245"/>
      <c r="AT92" s="202" t="s">
        <v>230</v>
      </c>
      <c r="AU92" s="202" t="s">
        <v>82</v>
      </c>
      <c r="AV92" s="12" t="s">
        <v>82</v>
      </c>
      <c r="AW92" s="12" t="s">
        <v>35</v>
      </c>
      <c r="AX92" s="12" t="s">
        <v>80</v>
      </c>
      <c r="AY92" s="202" t="s">
        <v>144</v>
      </c>
    </row>
    <row r="93" spans="2:65" s="1" customFormat="1" ht="6.95" customHeight="1" x14ac:dyDescent="0.3">
      <c r="B93" s="57"/>
      <c r="C93" s="58"/>
      <c r="D93" s="58"/>
      <c r="E93" s="58"/>
      <c r="F93" s="58"/>
      <c r="G93" s="58"/>
      <c r="H93" s="58"/>
      <c r="I93" s="135"/>
      <c r="J93" s="58"/>
      <c r="K93" s="58"/>
      <c r="L93" s="42"/>
    </row>
  </sheetData>
  <autoFilter ref="C83:K92" xr:uid="{00000000-0009-0000-0000-000007000000}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0700-000000000000}"/>
    <hyperlink ref="G1:H1" location="C58" display="2) Rekapitulace" xr:uid="{00000000-0004-0000-0700-000001000000}"/>
    <hyperlink ref="J1" location="C83" display="3) Soupis prací" xr:uid="{00000000-0004-0000-0700-000002000000}"/>
    <hyperlink ref="L1:V1" location="'Rekapitulace stavby'!C2" display="Rekapitulace stavby" xr:uid="{00000000-0004-0000-07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R111"/>
  <sheetViews>
    <sheetView showGridLines="0" workbookViewId="0">
      <pane ySplit="1" topLeftCell="A85" activePane="bottomLeft" state="frozen"/>
      <selection pane="bottomLeft" activeCell="F101" sqref="F101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2"/>
      <c r="B1" s="108"/>
      <c r="C1" s="108"/>
      <c r="D1" s="109" t="s">
        <v>1</v>
      </c>
      <c r="E1" s="108"/>
      <c r="F1" s="110" t="s">
        <v>109</v>
      </c>
      <c r="G1" s="369" t="s">
        <v>110</v>
      </c>
      <c r="H1" s="369"/>
      <c r="I1" s="111"/>
      <c r="J1" s="110" t="s">
        <v>111</v>
      </c>
      <c r="K1" s="109" t="s">
        <v>112</v>
      </c>
      <c r="L1" s="110" t="s">
        <v>113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 x14ac:dyDescent="0.3">
      <c r="L2" s="360" t="s">
        <v>8</v>
      </c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5" t="s">
        <v>108</v>
      </c>
    </row>
    <row r="3" spans="1:70" ht="6.95" customHeight="1" x14ac:dyDescent="0.3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82</v>
      </c>
    </row>
    <row r="4" spans="1:70" ht="36.950000000000003" customHeight="1" x14ac:dyDescent="0.3">
      <c r="B4" s="29"/>
      <c r="C4" s="30"/>
      <c r="D4" s="31" t="s">
        <v>114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 x14ac:dyDescent="0.3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 x14ac:dyDescent="0.3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16.5" customHeight="1" x14ac:dyDescent="0.3">
      <c r="B7" s="29"/>
      <c r="C7" s="30"/>
      <c r="D7" s="30"/>
      <c r="E7" s="370" t="str">
        <f>'Rekapitulace stavby'!K6</f>
        <v>Dostihová - Strakonická - Protihluková opatření</v>
      </c>
      <c r="F7" s="371"/>
      <c r="G7" s="371"/>
      <c r="H7" s="371"/>
      <c r="I7" s="113"/>
      <c r="J7" s="30"/>
      <c r="K7" s="32"/>
    </row>
    <row r="8" spans="1:70" ht="15" x14ac:dyDescent="0.3">
      <c r="B8" s="29"/>
      <c r="C8" s="30"/>
      <c r="D8" s="38" t="s">
        <v>115</v>
      </c>
      <c r="E8" s="30"/>
      <c r="F8" s="30"/>
      <c r="G8" s="30"/>
      <c r="H8" s="30"/>
      <c r="I8" s="113"/>
      <c r="J8" s="30"/>
      <c r="K8" s="32"/>
    </row>
    <row r="9" spans="1:70" s="1" customFormat="1" ht="16.5" customHeight="1" x14ac:dyDescent="0.3">
      <c r="B9" s="42"/>
      <c r="C9" s="43"/>
      <c r="D9" s="43"/>
      <c r="E9" s="370" t="s">
        <v>1439</v>
      </c>
      <c r="F9" s="373"/>
      <c r="G9" s="373"/>
      <c r="H9" s="373"/>
      <c r="I9" s="114"/>
      <c r="J9" s="43"/>
      <c r="K9" s="46"/>
    </row>
    <row r="10" spans="1:70" s="1" customFormat="1" ht="15" x14ac:dyDescent="0.3">
      <c r="B10" s="42"/>
      <c r="C10" s="43"/>
      <c r="D10" s="38" t="s">
        <v>1440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 x14ac:dyDescent="0.3">
      <c r="B11" s="42"/>
      <c r="C11" s="43"/>
      <c r="D11" s="43"/>
      <c r="E11" s="372" t="s">
        <v>1492</v>
      </c>
      <c r="F11" s="373"/>
      <c r="G11" s="373"/>
      <c r="H11" s="373"/>
      <c r="I11" s="114"/>
      <c r="J11" s="43"/>
      <c r="K11" s="46"/>
    </row>
    <row r="12" spans="1:70" s="1" customFormat="1" x14ac:dyDescent="0.3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 x14ac:dyDescent="0.3">
      <c r="B13" s="42"/>
      <c r="C13" s="43"/>
      <c r="D13" s="38" t="s">
        <v>21</v>
      </c>
      <c r="E13" s="43"/>
      <c r="F13" s="36" t="s">
        <v>5</v>
      </c>
      <c r="G13" s="43"/>
      <c r="H13" s="43"/>
      <c r="I13" s="115" t="s">
        <v>22</v>
      </c>
      <c r="J13" s="36" t="s">
        <v>5</v>
      </c>
      <c r="K13" s="46"/>
    </row>
    <row r="14" spans="1:70" s="1" customFormat="1" ht="14.45" customHeight="1" x14ac:dyDescent="0.3">
      <c r="B14" s="42"/>
      <c r="C14" s="43"/>
      <c r="D14" s="38" t="s">
        <v>23</v>
      </c>
      <c r="E14" s="43"/>
      <c r="F14" s="36" t="s">
        <v>24</v>
      </c>
      <c r="G14" s="43"/>
      <c r="H14" s="43"/>
      <c r="I14" s="115" t="s">
        <v>25</v>
      </c>
      <c r="J14" s="116" t="str">
        <f>'Rekapitulace stavby'!AN8</f>
        <v>15. 10. 2018</v>
      </c>
      <c r="K14" s="46"/>
    </row>
    <row r="15" spans="1:70" s="1" customFormat="1" ht="10.9" customHeight="1" x14ac:dyDescent="0.3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1:70" s="1" customFormat="1" ht="14.45" customHeight="1" x14ac:dyDescent="0.3">
      <c r="B16" s="42"/>
      <c r="C16" s="43"/>
      <c r="D16" s="38" t="s">
        <v>27</v>
      </c>
      <c r="E16" s="43"/>
      <c r="F16" s="43"/>
      <c r="G16" s="43"/>
      <c r="H16" s="43"/>
      <c r="I16" s="115" t="s">
        <v>28</v>
      </c>
      <c r="J16" s="36" t="s">
        <v>5</v>
      </c>
      <c r="K16" s="46"/>
    </row>
    <row r="17" spans="2:11" s="1" customFormat="1" ht="18" customHeight="1" x14ac:dyDescent="0.3">
      <c r="B17" s="42"/>
      <c r="C17" s="43"/>
      <c r="D17" s="43"/>
      <c r="E17" s="36" t="s">
        <v>29</v>
      </c>
      <c r="F17" s="43"/>
      <c r="G17" s="43"/>
      <c r="H17" s="43"/>
      <c r="I17" s="115" t="s">
        <v>30</v>
      </c>
      <c r="J17" s="36" t="s">
        <v>5</v>
      </c>
      <c r="K17" s="46"/>
    </row>
    <row r="18" spans="2:11" s="1" customFormat="1" ht="6.95" customHeight="1" x14ac:dyDescent="0.3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 x14ac:dyDescent="0.3">
      <c r="B19" s="42"/>
      <c r="C19" s="43"/>
      <c r="D19" s="38" t="s">
        <v>31</v>
      </c>
      <c r="E19" s="43"/>
      <c r="F19" s="43"/>
      <c r="G19" s="43"/>
      <c r="H19" s="43"/>
      <c r="I19" s="115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 x14ac:dyDescent="0.3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 x14ac:dyDescent="0.3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 x14ac:dyDescent="0.3">
      <c r="B22" s="42"/>
      <c r="C22" s="43"/>
      <c r="D22" s="38" t="s">
        <v>33</v>
      </c>
      <c r="E22" s="43"/>
      <c r="F22" s="43"/>
      <c r="G22" s="43"/>
      <c r="H22" s="43"/>
      <c r="I22" s="115" t="s">
        <v>28</v>
      </c>
      <c r="J22" s="36" t="s">
        <v>5</v>
      </c>
      <c r="K22" s="46"/>
    </row>
    <row r="23" spans="2:11" s="1" customFormat="1" ht="18" customHeight="1" x14ac:dyDescent="0.3">
      <c r="B23" s="42"/>
      <c r="C23" s="43"/>
      <c r="D23" s="43"/>
      <c r="E23" s="36" t="s">
        <v>34</v>
      </c>
      <c r="F23" s="43"/>
      <c r="G23" s="43"/>
      <c r="H23" s="43"/>
      <c r="I23" s="115" t="s">
        <v>30</v>
      </c>
      <c r="J23" s="36" t="s">
        <v>5</v>
      </c>
      <c r="K23" s="46"/>
    </row>
    <row r="24" spans="2:11" s="1" customFormat="1" ht="6.95" customHeight="1" x14ac:dyDescent="0.3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 x14ac:dyDescent="0.3">
      <c r="B25" s="42"/>
      <c r="C25" s="43"/>
      <c r="D25" s="38" t="s">
        <v>36</v>
      </c>
      <c r="E25" s="43"/>
      <c r="F25" s="43"/>
      <c r="G25" s="43"/>
      <c r="H25" s="43"/>
      <c r="I25" s="114"/>
      <c r="J25" s="43"/>
      <c r="K25" s="46"/>
    </row>
    <row r="26" spans="2:11" s="7" customFormat="1" ht="16.5" customHeight="1" x14ac:dyDescent="0.3">
      <c r="B26" s="117"/>
      <c r="C26" s="118"/>
      <c r="D26" s="118"/>
      <c r="E26" s="350" t="s">
        <v>5</v>
      </c>
      <c r="F26" s="350"/>
      <c r="G26" s="350"/>
      <c r="H26" s="350"/>
      <c r="I26" s="119"/>
      <c r="J26" s="118"/>
      <c r="K26" s="120"/>
    </row>
    <row r="27" spans="2:11" s="1" customFormat="1" ht="6.95" customHeight="1" x14ac:dyDescent="0.3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 x14ac:dyDescent="0.3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 x14ac:dyDescent="0.3">
      <c r="B29" s="42"/>
      <c r="C29" s="43"/>
      <c r="D29" s="123" t="s">
        <v>38</v>
      </c>
      <c r="E29" s="43"/>
      <c r="F29" s="43"/>
      <c r="G29" s="43"/>
      <c r="H29" s="43"/>
      <c r="I29" s="114"/>
      <c r="J29" s="124">
        <f>ROUND(J85,2)</f>
        <v>0</v>
      </c>
      <c r="K29" s="46"/>
    </row>
    <row r="30" spans="2:11" s="1" customFormat="1" ht="6.95" customHeight="1" x14ac:dyDescent="0.3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 x14ac:dyDescent="0.3">
      <c r="B31" s="42"/>
      <c r="C31" s="43"/>
      <c r="D31" s="43"/>
      <c r="E31" s="43"/>
      <c r="F31" s="47" t="s">
        <v>40</v>
      </c>
      <c r="G31" s="43"/>
      <c r="H31" s="43"/>
      <c r="I31" s="125" t="s">
        <v>39</v>
      </c>
      <c r="J31" s="47" t="s">
        <v>41</v>
      </c>
      <c r="K31" s="46"/>
    </row>
    <row r="32" spans="2:11" s="1" customFormat="1" ht="14.45" customHeight="1" x14ac:dyDescent="0.3">
      <c r="B32" s="42"/>
      <c r="C32" s="43"/>
      <c r="D32" s="50" t="s">
        <v>42</v>
      </c>
      <c r="E32" s="50" t="s">
        <v>43</v>
      </c>
      <c r="F32" s="126">
        <f>ROUND(SUM(BE85:BE110), 2)</f>
        <v>0</v>
      </c>
      <c r="G32" s="43"/>
      <c r="H32" s="43"/>
      <c r="I32" s="127">
        <v>0.21</v>
      </c>
      <c r="J32" s="126">
        <f>ROUND(ROUND((SUM(BE85:BE110)), 2)*I32, 2)</f>
        <v>0</v>
      </c>
      <c r="K32" s="46"/>
    </row>
    <row r="33" spans="2:11" s="1" customFormat="1" ht="14.45" customHeight="1" x14ac:dyDescent="0.3">
      <c r="B33" s="42"/>
      <c r="C33" s="43"/>
      <c r="D33" s="43"/>
      <c r="E33" s="50" t="s">
        <v>44</v>
      </c>
      <c r="F33" s="126">
        <f>ROUND(SUM(BF85:BF110), 2)</f>
        <v>0</v>
      </c>
      <c r="G33" s="43"/>
      <c r="H33" s="43"/>
      <c r="I33" s="127">
        <v>0.15</v>
      </c>
      <c r="J33" s="126">
        <f>ROUND(ROUND((SUM(BF85:BF110)), 2)*I33, 2)</f>
        <v>0</v>
      </c>
      <c r="K33" s="46"/>
    </row>
    <row r="34" spans="2:11" s="1" customFormat="1" ht="14.45" hidden="1" customHeight="1" x14ac:dyDescent="0.3">
      <c r="B34" s="42"/>
      <c r="C34" s="43"/>
      <c r="D34" s="43"/>
      <c r="E34" s="50" t="s">
        <v>45</v>
      </c>
      <c r="F34" s="126">
        <f>ROUND(SUM(BG85:BG110),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 x14ac:dyDescent="0.3">
      <c r="B35" s="42"/>
      <c r="C35" s="43"/>
      <c r="D35" s="43"/>
      <c r="E35" s="50" t="s">
        <v>46</v>
      </c>
      <c r="F35" s="126">
        <f>ROUND(SUM(BH85:BH110),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 x14ac:dyDescent="0.3">
      <c r="B36" s="42"/>
      <c r="C36" s="43"/>
      <c r="D36" s="43"/>
      <c r="E36" s="50" t="s">
        <v>47</v>
      </c>
      <c r="F36" s="126">
        <f>ROUND(SUM(BI85:BI110),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 x14ac:dyDescent="0.3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 x14ac:dyDescent="0.3">
      <c r="B38" s="42"/>
      <c r="C38" s="128"/>
      <c r="D38" s="129" t="s">
        <v>48</v>
      </c>
      <c r="E38" s="72"/>
      <c r="F38" s="72"/>
      <c r="G38" s="130" t="s">
        <v>49</v>
      </c>
      <c r="H38" s="131" t="s">
        <v>50</v>
      </c>
      <c r="I38" s="132"/>
      <c r="J38" s="133">
        <f>SUM(J29:J36)</f>
        <v>0</v>
      </c>
      <c r="K38" s="134"/>
    </row>
    <row r="39" spans="2:11" s="1" customFormat="1" ht="14.45" customHeight="1" x14ac:dyDescent="0.3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 x14ac:dyDescent="0.3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 x14ac:dyDescent="0.3">
      <c r="B44" s="42"/>
      <c r="C44" s="31" t="s">
        <v>117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 x14ac:dyDescent="0.3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 x14ac:dyDescent="0.3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16.5" customHeight="1" x14ac:dyDescent="0.3">
      <c r="B47" s="42"/>
      <c r="C47" s="43"/>
      <c r="D47" s="43"/>
      <c r="E47" s="370" t="str">
        <f>E7</f>
        <v>Dostihová - Strakonická - Protihluková opatření</v>
      </c>
      <c r="F47" s="371"/>
      <c r="G47" s="371"/>
      <c r="H47" s="371"/>
      <c r="I47" s="114"/>
      <c r="J47" s="43"/>
      <c r="K47" s="46"/>
    </row>
    <row r="48" spans="2:11" ht="15" x14ac:dyDescent="0.3">
      <c r="B48" s="29"/>
      <c r="C48" s="38" t="s">
        <v>115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16.5" customHeight="1" x14ac:dyDescent="0.3">
      <c r="B49" s="42"/>
      <c r="C49" s="43"/>
      <c r="D49" s="43"/>
      <c r="E49" s="370" t="s">
        <v>1439</v>
      </c>
      <c r="F49" s="373"/>
      <c r="G49" s="373"/>
      <c r="H49" s="373"/>
      <c r="I49" s="114"/>
      <c r="J49" s="43"/>
      <c r="K49" s="46"/>
    </row>
    <row r="50" spans="2:47" s="1" customFormat="1" ht="14.45" customHeight="1" x14ac:dyDescent="0.3">
      <c r="B50" s="42"/>
      <c r="C50" s="38" t="s">
        <v>1440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17.25" customHeight="1" x14ac:dyDescent="0.3">
      <c r="B51" s="42"/>
      <c r="C51" s="43"/>
      <c r="D51" s="43"/>
      <c r="E51" s="372" t="str">
        <f>E11</f>
        <v>SO 701.3 - Protihluková stěna v km 0,204488-0,302500</v>
      </c>
      <c r="F51" s="373"/>
      <c r="G51" s="373"/>
      <c r="H51" s="373"/>
      <c r="I51" s="114"/>
      <c r="J51" s="43"/>
      <c r="K51" s="46"/>
    </row>
    <row r="52" spans="2:47" s="1" customFormat="1" ht="6.95" customHeight="1" x14ac:dyDescent="0.3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 x14ac:dyDescent="0.3">
      <c r="B53" s="42"/>
      <c r="C53" s="38" t="s">
        <v>23</v>
      </c>
      <c r="D53" s="43"/>
      <c r="E53" s="43"/>
      <c r="F53" s="36" t="str">
        <f>F14</f>
        <v>Praha</v>
      </c>
      <c r="G53" s="43"/>
      <c r="H53" s="43"/>
      <c r="I53" s="115" t="s">
        <v>25</v>
      </c>
      <c r="J53" s="116" t="str">
        <f>IF(J14="","",J14)</f>
        <v>15. 10. 2018</v>
      </c>
      <c r="K53" s="46"/>
    </row>
    <row r="54" spans="2:47" s="1" customFormat="1" ht="6.95" customHeight="1" x14ac:dyDescent="0.3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 x14ac:dyDescent="0.3">
      <c r="B55" s="42"/>
      <c r="C55" s="38" t="s">
        <v>27</v>
      </c>
      <c r="D55" s="43"/>
      <c r="E55" s="43"/>
      <c r="F55" s="36" t="str">
        <f>E17</f>
        <v>TECHNICKÁ SPRÁVA KOMUNIKACÍ HL. M. PRAHY</v>
      </c>
      <c r="G55" s="43"/>
      <c r="H55" s="43"/>
      <c r="I55" s="115" t="s">
        <v>33</v>
      </c>
      <c r="J55" s="350" t="str">
        <f>E23</f>
        <v>NOVÁK &amp; PARTNER, s.r.o.</v>
      </c>
      <c r="K55" s="46"/>
    </row>
    <row r="56" spans="2:47" s="1" customFormat="1" ht="14.45" customHeight="1" x14ac:dyDescent="0.3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14"/>
      <c r="J56" s="365"/>
      <c r="K56" s="46"/>
    </row>
    <row r="57" spans="2:47" s="1" customFormat="1" ht="10.35" customHeight="1" x14ac:dyDescent="0.3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 x14ac:dyDescent="0.3">
      <c r="B58" s="42"/>
      <c r="C58" s="138" t="s">
        <v>118</v>
      </c>
      <c r="D58" s="128"/>
      <c r="E58" s="128"/>
      <c r="F58" s="128"/>
      <c r="G58" s="128"/>
      <c r="H58" s="128"/>
      <c r="I58" s="139"/>
      <c r="J58" s="140" t="s">
        <v>119</v>
      </c>
      <c r="K58" s="141"/>
    </row>
    <row r="59" spans="2:47" s="1" customFormat="1" ht="10.35" customHeight="1" x14ac:dyDescent="0.3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 x14ac:dyDescent="0.3">
      <c r="B60" s="42"/>
      <c r="C60" s="142" t="s">
        <v>120</v>
      </c>
      <c r="D60" s="43"/>
      <c r="E60" s="43"/>
      <c r="F60" s="43"/>
      <c r="G60" s="43"/>
      <c r="H60" s="43"/>
      <c r="I60" s="114"/>
      <c r="J60" s="124">
        <f>J85</f>
        <v>0</v>
      </c>
      <c r="K60" s="46"/>
      <c r="AU60" s="25" t="s">
        <v>121</v>
      </c>
    </row>
    <row r="61" spans="2:47" s="8" customFormat="1" ht="24.95" customHeight="1" x14ac:dyDescent="0.3">
      <c r="B61" s="143"/>
      <c r="C61" s="144"/>
      <c r="D61" s="145" t="s">
        <v>214</v>
      </c>
      <c r="E61" s="146"/>
      <c r="F61" s="146"/>
      <c r="G61" s="146"/>
      <c r="H61" s="146"/>
      <c r="I61" s="147"/>
      <c r="J61" s="148">
        <f>J86</f>
        <v>0</v>
      </c>
      <c r="K61" s="149"/>
    </row>
    <row r="62" spans="2:47" s="9" customFormat="1" ht="19.899999999999999" customHeight="1" x14ac:dyDescent="0.3">
      <c r="B62" s="150"/>
      <c r="C62" s="151"/>
      <c r="D62" s="152" t="s">
        <v>218</v>
      </c>
      <c r="E62" s="153"/>
      <c r="F62" s="153"/>
      <c r="G62" s="153"/>
      <c r="H62" s="153"/>
      <c r="I62" s="154"/>
      <c r="J62" s="155">
        <f>J87</f>
        <v>0</v>
      </c>
      <c r="K62" s="156"/>
    </row>
    <row r="63" spans="2:47" s="9" customFormat="1" ht="19.899999999999999" customHeight="1" x14ac:dyDescent="0.3">
      <c r="B63" s="150"/>
      <c r="C63" s="151"/>
      <c r="D63" s="152" t="s">
        <v>220</v>
      </c>
      <c r="E63" s="153"/>
      <c r="F63" s="153"/>
      <c r="G63" s="153"/>
      <c r="H63" s="153"/>
      <c r="I63" s="154"/>
      <c r="J63" s="155">
        <f>J108</f>
        <v>0</v>
      </c>
      <c r="K63" s="156"/>
    </row>
    <row r="64" spans="2:47" s="1" customFormat="1" ht="21.75" customHeight="1" x14ac:dyDescent="0.3">
      <c r="B64" s="42"/>
      <c r="C64" s="43"/>
      <c r="D64" s="43"/>
      <c r="E64" s="43"/>
      <c r="F64" s="43"/>
      <c r="G64" s="43"/>
      <c r="H64" s="43"/>
      <c r="I64" s="114"/>
      <c r="J64" s="43"/>
      <c r="K64" s="46"/>
    </row>
    <row r="65" spans="2:12" s="1" customFormat="1" ht="6.95" customHeight="1" x14ac:dyDescent="0.3">
      <c r="B65" s="57"/>
      <c r="C65" s="58"/>
      <c r="D65" s="58"/>
      <c r="E65" s="58"/>
      <c r="F65" s="58"/>
      <c r="G65" s="58"/>
      <c r="H65" s="58"/>
      <c r="I65" s="135"/>
      <c r="J65" s="58"/>
      <c r="K65" s="59"/>
    </row>
    <row r="69" spans="2:12" s="1" customFormat="1" ht="6.95" customHeight="1" x14ac:dyDescent="0.3">
      <c r="B69" s="60"/>
      <c r="C69" s="61"/>
      <c r="D69" s="61"/>
      <c r="E69" s="61"/>
      <c r="F69" s="61"/>
      <c r="G69" s="61"/>
      <c r="H69" s="61"/>
      <c r="I69" s="136"/>
      <c r="J69" s="61"/>
      <c r="K69" s="61"/>
      <c r="L69" s="42"/>
    </row>
    <row r="70" spans="2:12" s="1" customFormat="1" ht="36.950000000000003" customHeight="1" x14ac:dyDescent="0.3">
      <c r="B70" s="42"/>
      <c r="C70" s="62" t="s">
        <v>127</v>
      </c>
      <c r="I70" s="157"/>
      <c r="L70" s="42"/>
    </row>
    <row r="71" spans="2:12" s="1" customFormat="1" ht="6.95" customHeight="1" x14ac:dyDescent="0.3">
      <c r="B71" s="42"/>
      <c r="I71" s="157"/>
      <c r="L71" s="42"/>
    </row>
    <row r="72" spans="2:12" s="1" customFormat="1" ht="14.45" customHeight="1" x14ac:dyDescent="0.3">
      <c r="B72" s="42"/>
      <c r="C72" s="64" t="s">
        <v>19</v>
      </c>
      <c r="I72" s="157"/>
      <c r="L72" s="42"/>
    </row>
    <row r="73" spans="2:12" s="1" customFormat="1" ht="16.5" customHeight="1" x14ac:dyDescent="0.3">
      <c r="B73" s="42"/>
      <c r="E73" s="366" t="str">
        <f>E7</f>
        <v>Dostihová - Strakonická - Protihluková opatření</v>
      </c>
      <c r="F73" s="367"/>
      <c r="G73" s="367"/>
      <c r="H73" s="367"/>
      <c r="I73" s="157"/>
      <c r="L73" s="42"/>
    </row>
    <row r="74" spans="2:12" ht="15" x14ac:dyDescent="0.3">
      <c r="B74" s="29"/>
      <c r="C74" s="64" t="s">
        <v>115</v>
      </c>
      <c r="L74" s="29"/>
    </row>
    <row r="75" spans="2:12" s="1" customFormat="1" ht="16.5" customHeight="1" x14ac:dyDescent="0.3">
      <c r="B75" s="42"/>
      <c r="E75" s="366" t="s">
        <v>1439</v>
      </c>
      <c r="F75" s="368"/>
      <c r="G75" s="368"/>
      <c r="H75" s="368"/>
      <c r="I75" s="157"/>
      <c r="L75" s="42"/>
    </row>
    <row r="76" spans="2:12" s="1" customFormat="1" ht="14.45" customHeight="1" x14ac:dyDescent="0.3">
      <c r="B76" s="42"/>
      <c r="C76" s="64" t="s">
        <v>1440</v>
      </c>
      <c r="I76" s="157"/>
      <c r="L76" s="42"/>
    </row>
    <row r="77" spans="2:12" s="1" customFormat="1" ht="17.25" customHeight="1" x14ac:dyDescent="0.3">
      <c r="B77" s="42"/>
      <c r="E77" s="344" t="str">
        <f>E11</f>
        <v>SO 701.3 - Protihluková stěna v km 0,204488-0,302500</v>
      </c>
      <c r="F77" s="368"/>
      <c r="G77" s="368"/>
      <c r="H77" s="368"/>
      <c r="I77" s="157"/>
      <c r="L77" s="42"/>
    </row>
    <row r="78" spans="2:12" s="1" customFormat="1" ht="6.95" customHeight="1" x14ac:dyDescent="0.3">
      <c r="B78" s="42"/>
      <c r="I78" s="157"/>
      <c r="L78" s="42"/>
    </row>
    <row r="79" spans="2:12" s="1" customFormat="1" ht="18" customHeight="1" x14ac:dyDescent="0.3">
      <c r="B79" s="42"/>
      <c r="C79" s="64" t="s">
        <v>23</v>
      </c>
      <c r="F79" s="158" t="str">
        <f>F14</f>
        <v>Praha</v>
      </c>
      <c r="I79" s="159" t="s">
        <v>25</v>
      </c>
      <c r="J79" s="68" t="str">
        <f>IF(J14="","",J14)</f>
        <v>15. 10. 2018</v>
      </c>
      <c r="L79" s="42"/>
    </row>
    <row r="80" spans="2:12" s="1" customFormat="1" ht="6.95" customHeight="1" x14ac:dyDescent="0.3">
      <c r="B80" s="42"/>
      <c r="I80" s="157"/>
      <c r="L80" s="42"/>
    </row>
    <row r="81" spans="2:65" s="1" customFormat="1" ht="15" x14ac:dyDescent="0.3">
      <c r="B81" s="42"/>
      <c r="C81" s="64" t="s">
        <v>27</v>
      </c>
      <c r="F81" s="158" t="str">
        <f>E17</f>
        <v>TECHNICKÁ SPRÁVA KOMUNIKACÍ HL. M. PRAHY</v>
      </c>
      <c r="I81" s="159" t="s">
        <v>33</v>
      </c>
      <c r="J81" s="158" t="str">
        <f>E23</f>
        <v>NOVÁK &amp; PARTNER, s.r.o.</v>
      </c>
      <c r="L81" s="42"/>
    </row>
    <row r="82" spans="2:65" s="1" customFormat="1" ht="14.45" customHeight="1" x14ac:dyDescent="0.3">
      <c r="B82" s="42"/>
      <c r="C82" s="64" t="s">
        <v>31</v>
      </c>
      <c r="F82" s="158" t="str">
        <f>IF(E20="","",E20)</f>
        <v/>
      </c>
      <c r="I82" s="157"/>
      <c r="L82" s="42"/>
    </row>
    <row r="83" spans="2:65" s="1" customFormat="1" ht="10.35" customHeight="1" x14ac:dyDescent="0.3">
      <c r="B83" s="42"/>
      <c r="I83" s="157"/>
      <c r="L83" s="42"/>
    </row>
    <row r="84" spans="2:65" s="10" customFormat="1" ht="29.25" customHeight="1" x14ac:dyDescent="0.3">
      <c r="B84" s="160"/>
      <c r="C84" s="161" t="s">
        <v>128</v>
      </c>
      <c r="D84" s="162" t="s">
        <v>57</v>
      </c>
      <c r="E84" s="162" t="s">
        <v>53</v>
      </c>
      <c r="F84" s="162" t="s">
        <v>129</v>
      </c>
      <c r="G84" s="162" t="s">
        <v>130</v>
      </c>
      <c r="H84" s="162" t="s">
        <v>131</v>
      </c>
      <c r="I84" s="163" t="s">
        <v>132</v>
      </c>
      <c r="J84" s="162" t="s">
        <v>119</v>
      </c>
      <c r="K84" s="164" t="s">
        <v>133</v>
      </c>
      <c r="L84" s="160"/>
      <c r="M84" s="74" t="s">
        <v>134</v>
      </c>
      <c r="N84" s="75" t="s">
        <v>42</v>
      </c>
      <c r="O84" s="75" t="s">
        <v>135</v>
      </c>
      <c r="P84" s="75" t="s">
        <v>136</v>
      </c>
      <c r="Q84" s="75" t="s">
        <v>137</v>
      </c>
      <c r="R84" s="75" t="s">
        <v>138</v>
      </c>
      <c r="S84" s="75" t="s">
        <v>139</v>
      </c>
      <c r="T84" s="76" t="s">
        <v>140</v>
      </c>
    </row>
    <row r="85" spans="2:65" s="1" customFormat="1" ht="29.25" customHeight="1" x14ac:dyDescent="0.35">
      <c r="B85" s="42"/>
      <c r="C85" s="78" t="s">
        <v>120</v>
      </c>
      <c r="I85" s="157"/>
      <c r="J85" s="165">
        <f>BK85</f>
        <v>0</v>
      </c>
      <c r="L85" s="42"/>
      <c r="M85" s="77"/>
      <c r="N85" s="69"/>
      <c r="O85" s="69"/>
      <c r="P85" s="166">
        <f>P86</f>
        <v>0</v>
      </c>
      <c r="Q85" s="69"/>
      <c r="R85" s="166">
        <f>R86</f>
        <v>52.046280000000003</v>
      </c>
      <c r="S85" s="69"/>
      <c r="T85" s="167">
        <f>T86</f>
        <v>0</v>
      </c>
      <c r="AT85" s="25" t="s">
        <v>71</v>
      </c>
      <c r="AU85" s="25" t="s">
        <v>121</v>
      </c>
      <c r="BK85" s="168">
        <f>BK86</f>
        <v>0</v>
      </c>
    </row>
    <row r="86" spans="2:65" s="11" customFormat="1" ht="37.35" customHeight="1" x14ac:dyDescent="0.35">
      <c r="B86" s="169"/>
      <c r="D86" s="170" t="s">
        <v>71</v>
      </c>
      <c r="E86" s="171" t="s">
        <v>221</v>
      </c>
      <c r="F86" s="171" t="s">
        <v>222</v>
      </c>
      <c r="I86" s="172"/>
      <c r="J86" s="173">
        <f>BK86</f>
        <v>0</v>
      </c>
      <c r="L86" s="169"/>
      <c r="M86" s="174"/>
      <c r="N86" s="175"/>
      <c r="O86" s="175"/>
      <c r="P86" s="176">
        <f>P87+P108</f>
        <v>0</v>
      </c>
      <c r="Q86" s="175"/>
      <c r="R86" s="176">
        <f>R87+R108</f>
        <v>52.046280000000003</v>
      </c>
      <c r="S86" s="175"/>
      <c r="T86" s="177">
        <f>T87+T108</f>
        <v>0</v>
      </c>
      <c r="AR86" s="170" t="s">
        <v>80</v>
      </c>
      <c r="AT86" s="178" t="s">
        <v>71</v>
      </c>
      <c r="AU86" s="178" t="s">
        <v>72</v>
      </c>
      <c r="AY86" s="170" t="s">
        <v>144</v>
      </c>
      <c r="BK86" s="179">
        <f>BK87+BK108</f>
        <v>0</v>
      </c>
    </row>
    <row r="87" spans="2:65" s="11" customFormat="1" ht="19.899999999999999" customHeight="1" x14ac:dyDescent="0.3">
      <c r="B87" s="169"/>
      <c r="D87" s="170" t="s">
        <v>71</v>
      </c>
      <c r="E87" s="180" t="s">
        <v>180</v>
      </c>
      <c r="F87" s="180" t="s">
        <v>621</v>
      </c>
      <c r="I87" s="172"/>
      <c r="J87" s="181">
        <f>BK87</f>
        <v>0</v>
      </c>
      <c r="L87" s="169"/>
      <c r="M87" s="174"/>
      <c r="N87" s="175"/>
      <c r="O87" s="175"/>
      <c r="P87" s="176">
        <f>SUM(P88:P107)</f>
        <v>0</v>
      </c>
      <c r="Q87" s="175"/>
      <c r="R87" s="176">
        <f>SUM(R88:R107)</f>
        <v>52.046280000000003</v>
      </c>
      <c r="S87" s="175"/>
      <c r="T87" s="177">
        <f>SUM(T88:T107)</f>
        <v>0</v>
      </c>
      <c r="AR87" s="170" t="s">
        <v>80</v>
      </c>
      <c r="AT87" s="178" t="s">
        <v>71</v>
      </c>
      <c r="AU87" s="178" t="s">
        <v>80</v>
      </c>
      <c r="AY87" s="170" t="s">
        <v>144</v>
      </c>
      <c r="BK87" s="179">
        <f>SUM(BK88:BK107)</f>
        <v>0</v>
      </c>
    </row>
    <row r="88" spans="2:65" s="1" customFormat="1" ht="16.5" customHeight="1" x14ac:dyDescent="0.3">
      <c r="B88" s="182"/>
      <c r="C88" s="183" t="s">
        <v>80</v>
      </c>
      <c r="D88" s="183" t="s">
        <v>147</v>
      </c>
      <c r="E88" s="184" t="s">
        <v>1470</v>
      </c>
      <c r="F88" s="185" t="s">
        <v>1471</v>
      </c>
      <c r="G88" s="186" t="s">
        <v>428</v>
      </c>
      <c r="H88" s="187">
        <v>31.413</v>
      </c>
      <c r="I88" s="188"/>
      <c r="J88" s="189">
        <f>ROUND(I88*H88,2)</f>
        <v>0</v>
      </c>
      <c r="K88" s="185" t="s">
        <v>227</v>
      </c>
      <c r="L88" s="42"/>
      <c r="M88" s="190" t="s">
        <v>5</v>
      </c>
      <c r="N88" s="191" t="s">
        <v>43</v>
      </c>
      <c r="O88" s="43"/>
      <c r="P88" s="192">
        <f>O88*H88</f>
        <v>0</v>
      </c>
      <c r="Q88" s="192">
        <v>1</v>
      </c>
      <c r="R88" s="192">
        <f>Q88*H88</f>
        <v>31.413</v>
      </c>
      <c r="S88" s="192">
        <v>0</v>
      </c>
      <c r="T88" s="193">
        <f>S88*H88</f>
        <v>0</v>
      </c>
      <c r="AR88" s="25" t="s">
        <v>161</v>
      </c>
      <c r="AT88" s="25" t="s">
        <v>147</v>
      </c>
      <c r="AU88" s="25" t="s">
        <v>82</v>
      </c>
      <c r="AY88" s="25" t="s">
        <v>144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25" t="s">
        <v>80</v>
      </c>
      <c r="BK88" s="194">
        <f>ROUND(I88*H88,2)</f>
        <v>0</v>
      </c>
      <c r="BL88" s="25" t="s">
        <v>161</v>
      </c>
      <c r="BM88" s="25" t="s">
        <v>1493</v>
      </c>
    </row>
    <row r="89" spans="2:65" s="1" customFormat="1" x14ac:dyDescent="0.3">
      <c r="B89" s="42"/>
      <c r="D89" s="195" t="s">
        <v>153</v>
      </c>
      <c r="F89" s="196" t="s">
        <v>1471</v>
      </c>
      <c r="I89" s="157"/>
      <c r="L89" s="42"/>
      <c r="M89" s="197"/>
      <c r="N89" s="43"/>
      <c r="O89" s="43"/>
      <c r="P89" s="43"/>
      <c r="Q89" s="43"/>
      <c r="R89" s="43"/>
      <c r="S89" s="43"/>
      <c r="T89" s="71"/>
      <c r="AT89" s="25" t="s">
        <v>153</v>
      </c>
      <c r="AU89" s="25" t="s">
        <v>82</v>
      </c>
    </row>
    <row r="90" spans="2:65" s="12" customFormat="1" x14ac:dyDescent="0.3">
      <c r="B90" s="201"/>
      <c r="D90" s="195" t="s">
        <v>230</v>
      </c>
      <c r="E90" s="202" t="s">
        <v>5</v>
      </c>
      <c r="F90" s="203" t="s">
        <v>1494</v>
      </c>
      <c r="H90" s="204">
        <v>3.84</v>
      </c>
      <c r="I90" s="205"/>
      <c r="L90" s="201"/>
      <c r="M90" s="206"/>
      <c r="N90" s="207"/>
      <c r="O90" s="207"/>
      <c r="P90" s="207"/>
      <c r="Q90" s="207"/>
      <c r="R90" s="207"/>
      <c r="S90" s="207"/>
      <c r="T90" s="208"/>
      <c r="AT90" s="202" t="s">
        <v>230</v>
      </c>
      <c r="AU90" s="202" t="s">
        <v>82</v>
      </c>
      <c r="AV90" s="12" t="s">
        <v>82</v>
      </c>
      <c r="AW90" s="12" t="s">
        <v>35</v>
      </c>
      <c r="AX90" s="12" t="s">
        <v>72</v>
      </c>
      <c r="AY90" s="202" t="s">
        <v>144</v>
      </c>
    </row>
    <row r="91" spans="2:65" s="12" customFormat="1" x14ac:dyDescent="0.3">
      <c r="B91" s="201"/>
      <c r="D91" s="195" t="s">
        <v>230</v>
      </c>
      <c r="E91" s="202" t="s">
        <v>5</v>
      </c>
      <c r="F91" s="203" t="s">
        <v>1495</v>
      </c>
      <c r="H91" s="204">
        <v>13.728</v>
      </c>
      <c r="I91" s="205"/>
      <c r="L91" s="201"/>
      <c r="M91" s="206"/>
      <c r="N91" s="207"/>
      <c r="O91" s="207"/>
      <c r="P91" s="207"/>
      <c r="Q91" s="207"/>
      <c r="R91" s="207"/>
      <c r="S91" s="207"/>
      <c r="T91" s="208"/>
      <c r="AT91" s="202" t="s">
        <v>230</v>
      </c>
      <c r="AU91" s="202" t="s">
        <v>82</v>
      </c>
      <c r="AV91" s="12" t="s">
        <v>82</v>
      </c>
      <c r="AW91" s="12" t="s">
        <v>35</v>
      </c>
      <c r="AX91" s="12" t="s">
        <v>72</v>
      </c>
      <c r="AY91" s="202" t="s">
        <v>144</v>
      </c>
    </row>
    <row r="92" spans="2:65" s="12" customFormat="1" x14ac:dyDescent="0.3">
      <c r="B92" s="201"/>
      <c r="D92" s="195" t="s">
        <v>230</v>
      </c>
      <c r="E92" s="202" t="s">
        <v>5</v>
      </c>
      <c r="F92" s="203" t="s">
        <v>1496</v>
      </c>
      <c r="H92" s="204">
        <v>11.157</v>
      </c>
      <c r="I92" s="205"/>
      <c r="L92" s="201"/>
      <c r="M92" s="206"/>
      <c r="N92" s="207"/>
      <c r="O92" s="207"/>
      <c r="P92" s="207"/>
      <c r="Q92" s="207"/>
      <c r="R92" s="207"/>
      <c r="S92" s="207"/>
      <c r="T92" s="208"/>
      <c r="AT92" s="202" t="s">
        <v>230</v>
      </c>
      <c r="AU92" s="202" t="s">
        <v>82</v>
      </c>
      <c r="AV92" s="12" t="s">
        <v>82</v>
      </c>
      <c r="AW92" s="12" t="s">
        <v>35</v>
      </c>
      <c r="AX92" s="12" t="s">
        <v>72</v>
      </c>
      <c r="AY92" s="202" t="s">
        <v>144</v>
      </c>
    </row>
    <row r="93" spans="2:65" s="12" customFormat="1" x14ac:dyDescent="0.3">
      <c r="B93" s="201"/>
      <c r="D93" s="195" t="s">
        <v>230</v>
      </c>
      <c r="E93" s="202" t="s">
        <v>5</v>
      </c>
      <c r="F93" s="203" t="s">
        <v>1497</v>
      </c>
      <c r="H93" s="204">
        <v>2.6880000000000002</v>
      </c>
      <c r="I93" s="205"/>
      <c r="L93" s="201"/>
      <c r="M93" s="206"/>
      <c r="N93" s="207"/>
      <c r="O93" s="207"/>
      <c r="P93" s="207"/>
      <c r="Q93" s="207"/>
      <c r="R93" s="207"/>
      <c r="S93" s="207"/>
      <c r="T93" s="208"/>
      <c r="AT93" s="202" t="s">
        <v>230</v>
      </c>
      <c r="AU93" s="202" t="s">
        <v>82</v>
      </c>
      <c r="AV93" s="12" t="s">
        <v>82</v>
      </c>
      <c r="AW93" s="12" t="s">
        <v>35</v>
      </c>
      <c r="AX93" s="12" t="s">
        <v>72</v>
      </c>
      <c r="AY93" s="202" t="s">
        <v>144</v>
      </c>
    </row>
    <row r="94" spans="2:65" s="13" customFormat="1" x14ac:dyDescent="0.3">
      <c r="B94" s="209"/>
      <c r="D94" s="195" t="s">
        <v>230</v>
      </c>
      <c r="E94" s="210" t="s">
        <v>5</v>
      </c>
      <c r="F94" s="211" t="s">
        <v>242</v>
      </c>
      <c r="H94" s="212">
        <v>31.413</v>
      </c>
      <c r="I94" s="213"/>
      <c r="L94" s="209"/>
      <c r="M94" s="214"/>
      <c r="N94" s="215"/>
      <c r="O94" s="215"/>
      <c r="P94" s="215"/>
      <c r="Q94" s="215"/>
      <c r="R94" s="215"/>
      <c r="S94" s="215"/>
      <c r="T94" s="216"/>
      <c r="AT94" s="210" t="s">
        <v>230</v>
      </c>
      <c r="AU94" s="210" t="s">
        <v>82</v>
      </c>
      <c r="AV94" s="13" t="s">
        <v>161</v>
      </c>
      <c r="AW94" s="13" t="s">
        <v>35</v>
      </c>
      <c r="AX94" s="13" t="s">
        <v>80</v>
      </c>
      <c r="AY94" s="210" t="s">
        <v>144</v>
      </c>
    </row>
    <row r="95" spans="2:65" s="1" customFormat="1" ht="16.5" customHeight="1" x14ac:dyDescent="0.3">
      <c r="B95" s="182"/>
      <c r="C95" s="183" t="s">
        <v>82</v>
      </c>
      <c r="D95" s="183" t="s">
        <v>147</v>
      </c>
      <c r="E95" s="184" t="s">
        <v>1498</v>
      </c>
      <c r="F95" s="185" t="s">
        <v>1499</v>
      </c>
      <c r="G95" s="186" t="s">
        <v>226</v>
      </c>
      <c r="H95" s="187">
        <v>62.4</v>
      </c>
      <c r="I95" s="188"/>
      <c r="J95" s="189">
        <f>ROUND(I95*H95,2)</f>
        <v>0</v>
      </c>
      <c r="K95" s="185" t="s">
        <v>5</v>
      </c>
      <c r="L95" s="42"/>
      <c r="M95" s="190" t="s">
        <v>5</v>
      </c>
      <c r="N95" s="191" t="s">
        <v>43</v>
      </c>
      <c r="O95" s="43"/>
      <c r="P95" s="192">
        <f>O95*H95</f>
        <v>0</v>
      </c>
      <c r="Q95" s="192">
        <v>0.27600000000000002</v>
      </c>
      <c r="R95" s="192">
        <f>Q95*H95</f>
        <v>17.2224</v>
      </c>
      <c r="S95" s="192">
        <v>0</v>
      </c>
      <c r="T95" s="193">
        <f>S95*H95</f>
        <v>0</v>
      </c>
      <c r="AR95" s="25" t="s">
        <v>161</v>
      </c>
      <c r="AT95" s="25" t="s">
        <v>147</v>
      </c>
      <c r="AU95" s="25" t="s">
        <v>82</v>
      </c>
      <c r="AY95" s="25" t="s">
        <v>144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5" t="s">
        <v>80</v>
      </c>
      <c r="BK95" s="194">
        <f>ROUND(I95*H95,2)</f>
        <v>0</v>
      </c>
      <c r="BL95" s="25" t="s">
        <v>161</v>
      </c>
      <c r="BM95" s="25" t="s">
        <v>1500</v>
      </c>
    </row>
    <row r="96" spans="2:65" s="1" customFormat="1" x14ac:dyDescent="0.3">
      <c r="B96" s="42"/>
      <c r="D96" s="195" t="s">
        <v>153</v>
      </c>
      <c r="F96" s="196" t="s">
        <v>1692</v>
      </c>
      <c r="I96" s="157"/>
      <c r="L96" s="42"/>
      <c r="M96" s="197"/>
      <c r="N96" s="43"/>
      <c r="O96" s="43"/>
      <c r="P96" s="43"/>
      <c r="Q96" s="43"/>
      <c r="R96" s="43"/>
      <c r="S96" s="43"/>
      <c r="T96" s="71"/>
      <c r="AT96" s="25" t="s">
        <v>153</v>
      </c>
      <c r="AU96" s="25" t="s">
        <v>82</v>
      </c>
    </row>
    <row r="97" spans="2:65" s="12" customFormat="1" x14ac:dyDescent="0.3">
      <c r="B97" s="201"/>
      <c r="D97" s="195" t="s">
        <v>230</v>
      </c>
      <c r="E97" s="202" t="s">
        <v>5</v>
      </c>
      <c r="F97" s="203" t="s">
        <v>1501</v>
      </c>
      <c r="H97" s="204">
        <v>50.4</v>
      </c>
      <c r="I97" s="205"/>
      <c r="L97" s="201"/>
      <c r="M97" s="206"/>
      <c r="N97" s="207"/>
      <c r="O97" s="207"/>
      <c r="P97" s="207"/>
      <c r="Q97" s="207"/>
      <c r="R97" s="207"/>
      <c r="S97" s="207"/>
      <c r="T97" s="208"/>
      <c r="AT97" s="202" t="s">
        <v>230</v>
      </c>
      <c r="AU97" s="202" t="s">
        <v>82</v>
      </c>
      <c r="AV97" s="12" t="s">
        <v>82</v>
      </c>
      <c r="AW97" s="12" t="s">
        <v>35</v>
      </c>
      <c r="AX97" s="12" t="s">
        <v>72</v>
      </c>
      <c r="AY97" s="202" t="s">
        <v>144</v>
      </c>
    </row>
    <row r="98" spans="2:65" s="12" customFormat="1" x14ac:dyDescent="0.3">
      <c r="B98" s="201"/>
      <c r="D98" s="195" t="s">
        <v>230</v>
      </c>
      <c r="E98" s="202" t="s">
        <v>5</v>
      </c>
      <c r="F98" s="203" t="s">
        <v>1502</v>
      </c>
      <c r="H98" s="204">
        <v>12</v>
      </c>
      <c r="I98" s="205"/>
      <c r="L98" s="201"/>
      <c r="M98" s="206"/>
      <c r="N98" s="207"/>
      <c r="O98" s="207"/>
      <c r="P98" s="207"/>
      <c r="Q98" s="207"/>
      <c r="R98" s="207"/>
      <c r="S98" s="207"/>
      <c r="T98" s="208"/>
      <c r="AT98" s="202" t="s">
        <v>230</v>
      </c>
      <c r="AU98" s="202" t="s">
        <v>82</v>
      </c>
      <c r="AV98" s="12" t="s">
        <v>82</v>
      </c>
      <c r="AW98" s="12" t="s">
        <v>35</v>
      </c>
      <c r="AX98" s="12" t="s">
        <v>72</v>
      </c>
      <c r="AY98" s="202" t="s">
        <v>144</v>
      </c>
    </row>
    <row r="99" spans="2:65" s="13" customFormat="1" x14ac:dyDescent="0.3">
      <c r="B99" s="209"/>
      <c r="D99" s="195" t="s">
        <v>230</v>
      </c>
      <c r="E99" s="210" t="s">
        <v>5</v>
      </c>
      <c r="F99" s="211" t="s">
        <v>242</v>
      </c>
      <c r="H99" s="212">
        <v>62.4</v>
      </c>
      <c r="I99" s="213"/>
      <c r="L99" s="209"/>
      <c r="M99" s="214"/>
      <c r="N99" s="215"/>
      <c r="O99" s="215"/>
      <c r="P99" s="215"/>
      <c r="Q99" s="215"/>
      <c r="R99" s="215"/>
      <c r="S99" s="215"/>
      <c r="T99" s="216"/>
      <c r="AT99" s="210" t="s">
        <v>230</v>
      </c>
      <c r="AU99" s="210" t="s">
        <v>82</v>
      </c>
      <c r="AV99" s="13" t="s">
        <v>161</v>
      </c>
      <c r="AW99" s="13" t="s">
        <v>35</v>
      </c>
      <c r="AX99" s="13" t="s">
        <v>80</v>
      </c>
      <c r="AY99" s="210" t="s">
        <v>144</v>
      </c>
    </row>
    <row r="100" spans="2:65" s="1" customFormat="1" ht="25.5" customHeight="1" x14ac:dyDescent="0.3">
      <c r="B100" s="182"/>
      <c r="C100" s="183" t="s">
        <v>157</v>
      </c>
      <c r="D100" s="183" t="s">
        <v>147</v>
      </c>
      <c r="E100" s="184" t="s">
        <v>1503</v>
      </c>
      <c r="F100" s="185" t="s">
        <v>1695</v>
      </c>
      <c r="G100" s="186" t="s">
        <v>226</v>
      </c>
      <c r="H100" s="187">
        <v>120</v>
      </c>
      <c r="I100" s="188"/>
      <c r="J100" s="189">
        <f>ROUND(I100*H100,2)</f>
        <v>0</v>
      </c>
      <c r="K100" s="185" t="s">
        <v>227</v>
      </c>
      <c r="L100" s="42"/>
      <c r="M100" s="190" t="s">
        <v>5</v>
      </c>
      <c r="N100" s="191" t="s">
        <v>43</v>
      </c>
      <c r="O100" s="43"/>
      <c r="P100" s="192">
        <f>O100*H100</f>
        <v>0</v>
      </c>
      <c r="Q100" s="192">
        <v>1.7000000000000001E-2</v>
      </c>
      <c r="R100" s="192">
        <f>Q100*H100</f>
        <v>2.04</v>
      </c>
      <c r="S100" s="192">
        <v>0</v>
      </c>
      <c r="T100" s="193">
        <f>S100*H100</f>
        <v>0</v>
      </c>
      <c r="AR100" s="25" t="s">
        <v>161</v>
      </c>
      <c r="AT100" s="25" t="s">
        <v>147</v>
      </c>
      <c r="AU100" s="25" t="s">
        <v>82</v>
      </c>
      <c r="AY100" s="25" t="s">
        <v>144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25" t="s">
        <v>80</v>
      </c>
      <c r="BK100" s="194">
        <f>ROUND(I100*H100,2)</f>
        <v>0</v>
      </c>
      <c r="BL100" s="25" t="s">
        <v>161</v>
      </c>
      <c r="BM100" s="25" t="s">
        <v>1504</v>
      </c>
    </row>
    <row r="101" spans="2:65" s="1" customFormat="1" ht="27" x14ac:dyDescent="0.3">
      <c r="B101" s="42"/>
      <c r="D101" s="195" t="s">
        <v>153</v>
      </c>
      <c r="F101" s="196" t="s">
        <v>1691</v>
      </c>
      <c r="I101" s="157"/>
      <c r="L101" s="42"/>
      <c r="M101" s="197"/>
      <c r="N101" s="43"/>
      <c r="O101" s="43"/>
      <c r="P101" s="43"/>
      <c r="Q101" s="43"/>
      <c r="R101" s="43"/>
      <c r="S101" s="43"/>
      <c r="T101" s="71"/>
      <c r="AT101" s="25" t="s">
        <v>153</v>
      </c>
      <c r="AU101" s="25" t="s">
        <v>82</v>
      </c>
    </row>
    <row r="102" spans="2:65" s="12" customFormat="1" x14ac:dyDescent="0.3">
      <c r="B102" s="201"/>
      <c r="D102" s="195" t="s">
        <v>230</v>
      </c>
      <c r="E102" s="202" t="s">
        <v>5</v>
      </c>
      <c r="F102" s="203" t="s">
        <v>1505</v>
      </c>
      <c r="H102" s="204">
        <v>120</v>
      </c>
      <c r="I102" s="205"/>
      <c r="L102" s="201"/>
      <c r="M102" s="206"/>
      <c r="N102" s="207"/>
      <c r="O102" s="207"/>
      <c r="P102" s="207"/>
      <c r="Q102" s="207"/>
      <c r="R102" s="207"/>
      <c r="S102" s="207"/>
      <c r="T102" s="208"/>
      <c r="AT102" s="202" t="s">
        <v>230</v>
      </c>
      <c r="AU102" s="202" t="s">
        <v>82</v>
      </c>
      <c r="AV102" s="12" t="s">
        <v>82</v>
      </c>
      <c r="AW102" s="12" t="s">
        <v>35</v>
      </c>
      <c r="AX102" s="12" t="s">
        <v>80</v>
      </c>
      <c r="AY102" s="202" t="s">
        <v>144</v>
      </c>
    </row>
    <row r="103" spans="2:65" s="1" customFormat="1" ht="16.5" customHeight="1" x14ac:dyDescent="0.3">
      <c r="B103" s="182"/>
      <c r="C103" s="183" t="s">
        <v>161</v>
      </c>
      <c r="D103" s="183" t="s">
        <v>147</v>
      </c>
      <c r="E103" s="184" t="s">
        <v>1506</v>
      </c>
      <c r="F103" s="185" t="s">
        <v>1507</v>
      </c>
      <c r="G103" s="186" t="s">
        <v>226</v>
      </c>
      <c r="H103" s="187">
        <v>192</v>
      </c>
      <c r="I103" s="188"/>
      <c r="J103" s="189">
        <f>ROUND(I103*H103,2)</f>
        <v>0</v>
      </c>
      <c r="K103" s="185" t="s">
        <v>227</v>
      </c>
      <c r="L103" s="42"/>
      <c r="M103" s="190" t="s">
        <v>5</v>
      </c>
      <c r="N103" s="191" t="s">
        <v>43</v>
      </c>
      <c r="O103" s="43"/>
      <c r="P103" s="192">
        <f>O103*H103</f>
        <v>0</v>
      </c>
      <c r="Q103" s="192">
        <v>7.1399999999999996E-3</v>
      </c>
      <c r="R103" s="192">
        <f>Q103*H103</f>
        <v>1.3708799999999999</v>
      </c>
      <c r="S103" s="192">
        <v>0</v>
      </c>
      <c r="T103" s="193">
        <f>S103*H103</f>
        <v>0</v>
      </c>
      <c r="AR103" s="25" t="s">
        <v>161</v>
      </c>
      <c r="AT103" s="25" t="s">
        <v>147</v>
      </c>
      <c r="AU103" s="25" t="s">
        <v>82</v>
      </c>
      <c r="AY103" s="25" t="s">
        <v>144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5" t="s">
        <v>80</v>
      </c>
      <c r="BK103" s="194">
        <f>ROUND(I103*H103,2)</f>
        <v>0</v>
      </c>
      <c r="BL103" s="25" t="s">
        <v>161</v>
      </c>
      <c r="BM103" s="25" t="s">
        <v>1508</v>
      </c>
    </row>
    <row r="104" spans="2:65" s="1" customFormat="1" x14ac:dyDescent="0.3">
      <c r="B104" s="42"/>
      <c r="D104" s="195" t="s">
        <v>153</v>
      </c>
      <c r="F104" s="196" t="s">
        <v>1693</v>
      </c>
      <c r="I104" s="157"/>
      <c r="L104" s="42"/>
      <c r="M104" s="197"/>
      <c r="N104" s="43"/>
      <c r="O104" s="43"/>
      <c r="P104" s="43"/>
      <c r="Q104" s="43"/>
      <c r="R104" s="43"/>
      <c r="S104" s="43"/>
      <c r="T104" s="71"/>
      <c r="AT104" s="25" t="s">
        <v>153</v>
      </c>
      <c r="AU104" s="25" t="s">
        <v>82</v>
      </c>
    </row>
    <row r="105" spans="2:65" s="12" customFormat="1" x14ac:dyDescent="0.3">
      <c r="B105" s="201"/>
      <c r="D105" s="195" t="s">
        <v>230</v>
      </c>
      <c r="E105" s="202" t="s">
        <v>5</v>
      </c>
      <c r="F105" s="203" t="s">
        <v>1509</v>
      </c>
      <c r="H105" s="204">
        <v>132</v>
      </c>
      <c r="I105" s="205"/>
      <c r="L105" s="201"/>
      <c r="M105" s="206"/>
      <c r="N105" s="207"/>
      <c r="O105" s="207"/>
      <c r="P105" s="207"/>
      <c r="Q105" s="207"/>
      <c r="R105" s="207"/>
      <c r="S105" s="207"/>
      <c r="T105" s="208"/>
      <c r="AT105" s="202" t="s">
        <v>230</v>
      </c>
      <c r="AU105" s="202" t="s">
        <v>82</v>
      </c>
      <c r="AV105" s="12" t="s">
        <v>82</v>
      </c>
      <c r="AW105" s="12" t="s">
        <v>35</v>
      </c>
      <c r="AX105" s="12" t="s">
        <v>72</v>
      </c>
      <c r="AY105" s="202" t="s">
        <v>144</v>
      </c>
    </row>
    <row r="106" spans="2:65" s="12" customFormat="1" x14ac:dyDescent="0.3">
      <c r="B106" s="201"/>
      <c r="D106" s="195" t="s">
        <v>230</v>
      </c>
      <c r="E106" s="202" t="s">
        <v>5</v>
      </c>
      <c r="F106" s="203" t="s">
        <v>1510</v>
      </c>
      <c r="H106" s="204">
        <v>60</v>
      </c>
      <c r="I106" s="205"/>
      <c r="L106" s="201"/>
      <c r="M106" s="206"/>
      <c r="N106" s="207"/>
      <c r="O106" s="207"/>
      <c r="P106" s="207"/>
      <c r="Q106" s="207"/>
      <c r="R106" s="207"/>
      <c r="S106" s="207"/>
      <c r="T106" s="208"/>
      <c r="AT106" s="202" t="s">
        <v>230</v>
      </c>
      <c r="AU106" s="202" t="s">
        <v>82</v>
      </c>
      <c r="AV106" s="12" t="s">
        <v>82</v>
      </c>
      <c r="AW106" s="12" t="s">
        <v>35</v>
      </c>
      <c r="AX106" s="12" t="s">
        <v>72</v>
      </c>
      <c r="AY106" s="202" t="s">
        <v>144</v>
      </c>
    </row>
    <row r="107" spans="2:65" s="13" customFormat="1" x14ac:dyDescent="0.3">
      <c r="B107" s="209"/>
      <c r="D107" s="195" t="s">
        <v>230</v>
      </c>
      <c r="E107" s="210" t="s">
        <v>5</v>
      </c>
      <c r="F107" s="211" t="s">
        <v>242</v>
      </c>
      <c r="H107" s="212">
        <v>192</v>
      </c>
      <c r="I107" s="213"/>
      <c r="L107" s="209"/>
      <c r="M107" s="214"/>
      <c r="N107" s="215"/>
      <c r="O107" s="215"/>
      <c r="P107" s="215"/>
      <c r="Q107" s="215"/>
      <c r="R107" s="215"/>
      <c r="S107" s="215"/>
      <c r="T107" s="216"/>
      <c r="AT107" s="210" t="s">
        <v>230</v>
      </c>
      <c r="AU107" s="210" t="s">
        <v>82</v>
      </c>
      <c r="AV107" s="13" t="s">
        <v>161</v>
      </c>
      <c r="AW107" s="13" t="s">
        <v>35</v>
      </c>
      <c r="AX107" s="13" t="s">
        <v>80</v>
      </c>
      <c r="AY107" s="210" t="s">
        <v>144</v>
      </c>
    </row>
    <row r="108" spans="2:65" s="11" customFormat="1" ht="29.85" customHeight="1" x14ac:dyDescent="0.3">
      <c r="B108" s="169"/>
      <c r="D108" s="170" t="s">
        <v>71</v>
      </c>
      <c r="E108" s="180" t="s">
        <v>835</v>
      </c>
      <c r="F108" s="180" t="s">
        <v>836</v>
      </c>
      <c r="I108" s="172"/>
      <c r="J108" s="181">
        <f>BK108</f>
        <v>0</v>
      </c>
      <c r="L108" s="169"/>
      <c r="M108" s="174"/>
      <c r="N108" s="175"/>
      <c r="O108" s="175"/>
      <c r="P108" s="176">
        <f>SUM(P109:P110)</f>
        <v>0</v>
      </c>
      <c r="Q108" s="175"/>
      <c r="R108" s="176">
        <f>SUM(R109:R110)</f>
        <v>0</v>
      </c>
      <c r="S108" s="175"/>
      <c r="T108" s="177">
        <f>SUM(T109:T110)</f>
        <v>0</v>
      </c>
      <c r="AR108" s="170" t="s">
        <v>80</v>
      </c>
      <c r="AT108" s="178" t="s">
        <v>71</v>
      </c>
      <c r="AU108" s="178" t="s">
        <v>80</v>
      </c>
      <c r="AY108" s="170" t="s">
        <v>144</v>
      </c>
      <c r="BK108" s="179">
        <f>SUM(BK109:BK110)</f>
        <v>0</v>
      </c>
    </row>
    <row r="109" spans="2:65" s="1" customFormat="1" ht="25.5" customHeight="1" x14ac:dyDescent="0.3">
      <c r="B109" s="182"/>
      <c r="C109" s="183" t="s">
        <v>143</v>
      </c>
      <c r="D109" s="183" t="s">
        <v>147</v>
      </c>
      <c r="E109" s="184" t="s">
        <v>838</v>
      </c>
      <c r="F109" s="185" t="s">
        <v>839</v>
      </c>
      <c r="G109" s="186" t="s">
        <v>428</v>
      </c>
      <c r="H109" s="187">
        <v>52.045999999999999</v>
      </c>
      <c r="I109" s="188"/>
      <c r="J109" s="189">
        <f>ROUND(I109*H109,2)</f>
        <v>0</v>
      </c>
      <c r="K109" s="185" t="s">
        <v>227</v>
      </c>
      <c r="L109" s="42"/>
      <c r="M109" s="190" t="s">
        <v>5</v>
      </c>
      <c r="N109" s="191" t="s">
        <v>43</v>
      </c>
      <c r="O109" s="43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25" t="s">
        <v>161</v>
      </c>
      <c r="AT109" s="25" t="s">
        <v>147</v>
      </c>
      <c r="AU109" s="25" t="s">
        <v>82</v>
      </c>
      <c r="AY109" s="25" t="s">
        <v>144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5" t="s">
        <v>80</v>
      </c>
      <c r="BK109" s="194">
        <f>ROUND(I109*H109,2)</f>
        <v>0</v>
      </c>
      <c r="BL109" s="25" t="s">
        <v>161</v>
      </c>
      <c r="BM109" s="25" t="s">
        <v>1511</v>
      </c>
    </row>
    <row r="110" spans="2:65" s="1" customFormat="1" ht="27" x14ac:dyDescent="0.3">
      <c r="B110" s="42"/>
      <c r="D110" s="195" t="s">
        <v>153</v>
      </c>
      <c r="F110" s="196" t="s">
        <v>841</v>
      </c>
      <c r="I110" s="157"/>
      <c r="L110" s="42"/>
      <c r="M110" s="198"/>
      <c r="N110" s="199"/>
      <c r="O110" s="199"/>
      <c r="P110" s="199"/>
      <c r="Q110" s="199"/>
      <c r="R110" s="199"/>
      <c r="S110" s="199"/>
      <c r="T110" s="200"/>
      <c r="AT110" s="25" t="s">
        <v>153</v>
      </c>
      <c r="AU110" s="25" t="s">
        <v>82</v>
      </c>
    </row>
    <row r="111" spans="2:65" s="1" customFormat="1" ht="6.95" customHeight="1" x14ac:dyDescent="0.3">
      <c r="B111" s="57"/>
      <c r="C111" s="58"/>
      <c r="D111" s="58"/>
      <c r="E111" s="58"/>
      <c r="F111" s="58"/>
      <c r="G111" s="58"/>
      <c r="H111" s="58"/>
      <c r="I111" s="135"/>
      <c r="J111" s="58"/>
      <c r="K111" s="58"/>
      <c r="L111" s="42"/>
    </row>
  </sheetData>
  <autoFilter ref="C84:K110" xr:uid="{00000000-0009-0000-0000-000008000000}"/>
  <mergeCells count="13">
    <mergeCell ref="E77:H77"/>
    <mergeCell ref="G1:H1"/>
    <mergeCell ref="L2:V2"/>
    <mergeCell ref="E49:H49"/>
    <mergeCell ref="E51:H51"/>
    <mergeCell ref="J55:J56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0800-000000000000}"/>
    <hyperlink ref="G1:H1" location="C58" display="2) Rekapitulace" xr:uid="{00000000-0004-0000-0800-000001000000}"/>
    <hyperlink ref="J1" location="C84" display="3) Soupis prací" xr:uid="{00000000-0004-0000-0800-000002000000}"/>
    <hyperlink ref="L1:V1" location="'Rekapitulace stavby'!C2" display="Rekapitulace stavby" xr:uid="{00000000-0004-0000-08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16"/>
  <sheetViews>
    <sheetView showGridLines="0" zoomScaleNormal="100" workbookViewId="0"/>
  </sheetViews>
  <sheetFormatPr defaultRowHeight="13.5" x14ac:dyDescent="0.3"/>
  <cols>
    <col min="1" max="1" width="8.33203125" style="246" customWidth="1"/>
    <col min="2" max="2" width="1.6640625" style="246" customWidth="1"/>
    <col min="3" max="4" width="5" style="246" customWidth="1"/>
    <col min="5" max="5" width="11.6640625" style="246" customWidth="1"/>
    <col min="6" max="6" width="9.1640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40625" style="246" customWidth="1"/>
  </cols>
  <sheetData>
    <row r="1" spans="2:11" ht="37.5" customHeight="1" x14ac:dyDescent="0.3"/>
    <row r="2" spans="2:11" ht="7.5" customHeight="1" x14ac:dyDescent="0.3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6" customFormat="1" ht="45" customHeight="1" x14ac:dyDescent="0.3">
      <c r="B3" s="250"/>
      <c r="C3" s="375" t="s">
        <v>1512</v>
      </c>
      <c r="D3" s="375"/>
      <c r="E3" s="375"/>
      <c r="F3" s="375"/>
      <c r="G3" s="375"/>
      <c r="H3" s="375"/>
      <c r="I3" s="375"/>
      <c r="J3" s="375"/>
      <c r="K3" s="251"/>
    </row>
    <row r="4" spans="2:11" ht="25.5" customHeight="1" x14ac:dyDescent="0.3">
      <c r="B4" s="252"/>
      <c r="C4" s="376" t="s">
        <v>1513</v>
      </c>
      <c r="D4" s="376"/>
      <c r="E4" s="376"/>
      <c r="F4" s="376"/>
      <c r="G4" s="376"/>
      <c r="H4" s="376"/>
      <c r="I4" s="376"/>
      <c r="J4" s="376"/>
      <c r="K4" s="253"/>
    </row>
    <row r="5" spans="2:11" ht="5.25" customHeight="1" x14ac:dyDescent="0.3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 x14ac:dyDescent="0.3">
      <c r="B6" s="252"/>
      <c r="C6" s="374" t="s">
        <v>1514</v>
      </c>
      <c r="D6" s="374"/>
      <c r="E6" s="374"/>
      <c r="F6" s="374"/>
      <c r="G6" s="374"/>
      <c r="H6" s="374"/>
      <c r="I6" s="374"/>
      <c r="J6" s="374"/>
      <c r="K6" s="253"/>
    </row>
    <row r="7" spans="2:11" ht="15" customHeight="1" x14ac:dyDescent="0.3">
      <c r="B7" s="256"/>
      <c r="C7" s="374" t="s">
        <v>1515</v>
      </c>
      <c r="D7" s="374"/>
      <c r="E7" s="374"/>
      <c r="F7" s="374"/>
      <c r="G7" s="374"/>
      <c r="H7" s="374"/>
      <c r="I7" s="374"/>
      <c r="J7" s="374"/>
      <c r="K7" s="253"/>
    </row>
    <row r="8" spans="2:11" ht="12.75" customHeight="1" x14ac:dyDescent="0.3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 x14ac:dyDescent="0.3">
      <c r="B9" s="256"/>
      <c r="C9" s="374" t="s">
        <v>1516</v>
      </c>
      <c r="D9" s="374"/>
      <c r="E9" s="374"/>
      <c r="F9" s="374"/>
      <c r="G9" s="374"/>
      <c r="H9" s="374"/>
      <c r="I9" s="374"/>
      <c r="J9" s="374"/>
      <c r="K9" s="253"/>
    </row>
    <row r="10" spans="2:11" ht="15" customHeight="1" x14ac:dyDescent="0.3">
      <c r="B10" s="256"/>
      <c r="C10" s="255"/>
      <c r="D10" s="374" t="s">
        <v>1517</v>
      </c>
      <c r="E10" s="374"/>
      <c r="F10" s="374"/>
      <c r="G10" s="374"/>
      <c r="H10" s="374"/>
      <c r="I10" s="374"/>
      <c r="J10" s="374"/>
      <c r="K10" s="253"/>
    </row>
    <row r="11" spans="2:11" ht="15" customHeight="1" x14ac:dyDescent="0.3">
      <c r="B11" s="256"/>
      <c r="C11" s="257"/>
      <c r="D11" s="374" t="s">
        <v>1518</v>
      </c>
      <c r="E11" s="374"/>
      <c r="F11" s="374"/>
      <c r="G11" s="374"/>
      <c r="H11" s="374"/>
      <c r="I11" s="374"/>
      <c r="J11" s="374"/>
      <c r="K11" s="253"/>
    </row>
    <row r="12" spans="2:11" ht="12.75" customHeight="1" x14ac:dyDescent="0.3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 x14ac:dyDescent="0.3">
      <c r="B13" s="256"/>
      <c r="C13" s="257"/>
      <c r="D13" s="374" t="s">
        <v>1519</v>
      </c>
      <c r="E13" s="374"/>
      <c r="F13" s="374"/>
      <c r="G13" s="374"/>
      <c r="H13" s="374"/>
      <c r="I13" s="374"/>
      <c r="J13" s="374"/>
      <c r="K13" s="253"/>
    </row>
    <row r="14" spans="2:11" ht="15" customHeight="1" x14ac:dyDescent="0.3">
      <c r="B14" s="256"/>
      <c r="C14" s="257"/>
      <c r="D14" s="374" t="s">
        <v>1520</v>
      </c>
      <c r="E14" s="374"/>
      <c r="F14" s="374"/>
      <c r="G14" s="374"/>
      <c r="H14" s="374"/>
      <c r="I14" s="374"/>
      <c r="J14" s="374"/>
      <c r="K14" s="253"/>
    </row>
    <row r="15" spans="2:11" ht="15" customHeight="1" x14ac:dyDescent="0.3">
      <c r="B15" s="256"/>
      <c r="C15" s="257"/>
      <c r="D15" s="374" t="s">
        <v>1521</v>
      </c>
      <c r="E15" s="374"/>
      <c r="F15" s="374"/>
      <c r="G15" s="374"/>
      <c r="H15" s="374"/>
      <c r="I15" s="374"/>
      <c r="J15" s="374"/>
      <c r="K15" s="253"/>
    </row>
    <row r="16" spans="2:11" ht="15" customHeight="1" x14ac:dyDescent="0.3">
      <c r="B16" s="256"/>
      <c r="C16" s="257"/>
      <c r="D16" s="257"/>
      <c r="E16" s="258" t="s">
        <v>85</v>
      </c>
      <c r="F16" s="374" t="s">
        <v>1522</v>
      </c>
      <c r="G16" s="374"/>
      <c r="H16" s="374"/>
      <c r="I16" s="374"/>
      <c r="J16" s="374"/>
      <c r="K16" s="253"/>
    </row>
    <row r="17" spans="2:11" ht="15" customHeight="1" x14ac:dyDescent="0.3">
      <c r="B17" s="256"/>
      <c r="C17" s="257"/>
      <c r="D17" s="257"/>
      <c r="E17" s="258" t="s">
        <v>1523</v>
      </c>
      <c r="F17" s="374" t="s">
        <v>1524</v>
      </c>
      <c r="G17" s="374"/>
      <c r="H17" s="374"/>
      <c r="I17" s="374"/>
      <c r="J17" s="374"/>
      <c r="K17" s="253"/>
    </row>
    <row r="18" spans="2:11" ht="15" customHeight="1" x14ac:dyDescent="0.3">
      <c r="B18" s="256"/>
      <c r="C18" s="257"/>
      <c r="D18" s="257"/>
      <c r="E18" s="258" t="s">
        <v>1525</v>
      </c>
      <c r="F18" s="374" t="s">
        <v>1526</v>
      </c>
      <c r="G18" s="374"/>
      <c r="H18" s="374"/>
      <c r="I18" s="374"/>
      <c r="J18" s="374"/>
      <c r="K18" s="253"/>
    </row>
    <row r="19" spans="2:11" ht="15" customHeight="1" x14ac:dyDescent="0.3">
      <c r="B19" s="256"/>
      <c r="C19" s="257"/>
      <c r="D19" s="257"/>
      <c r="E19" s="258" t="s">
        <v>79</v>
      </c>
      <c r="F19" s="374" t="s">
        <v>78</v>
      </c>
      <c r="G19" s="374"/>
      <c r="H19" s="374"/>
      <c r="I19" s="374"/>
      <c r="J19" s="374"/>
      <c r="K19" s="253"/>
    </row>
    <row r="20" spans="2:11" ht="15" customHeight="1" x14ac:dyDescent="0.3">
      <c r="B20" s="256"/>
      <c r="C20" s="257"/>
      <c r="D20" s="257"/>
      <c r="E20" s="258" t="s">
        <v>1527</v>
      </c>
      <c r="F20" s="374" t="s">
        <v>1528</v>
      </c>
      <c r="G20" s="374"/>
      <c r="H20" s="374"/>
      <c r="I20" s="374"/>
      <c r="J20" s="374"/>
      <c r="K20" s="253"/>
    </row>
    <row r="21" spans="2:11" ht="15" customHeight="1" x14ac:dyDescent="0.3">
      <c r="B21" s="256"/>
      <c r="C21" s="257"/>
      <c r="D21" s="257"/>
      <c r="E21" s="258" t="s">
        <v>101</v>
      </c>
      <c r="F21" s="374" t="s">
        <v>1529</v>
      </c>
      <c r="G21" s="374"/>
      <c r="H21" s="374"/>
      <c r="I21" s="374"/>
      <c r="J21" s="374"/>
      <c r="K21" s="253"/>
    </row>
    <row r="22" spans="2:11" ht="12.75" customHeight="1" x14ac:dyDescent="0.3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 x14ac:dyDescent="0.3">
      <c r="B23" s="256"/>
      <c r="C23" s="374" t="s">
        <v>1530</v>
      </c>
      <c r="D23" s="374"/>
      <c r="E23" s="374"/>
      <c r="F23" s="374"/>
      <c r="G23" s="374"/>
      <c r="H23" s="374"/>
      <c r="I23" s="374"/>
      <c r="J23" s="374"/>
      <c r="K23" s="253"/>
    </row>
    <row r="24" spans="2:11" ht="15" customHeight="1" x14ac:dyDescent="0.3">
      <c r="B24" s="256"/>
      <c r="C24" s="374" t="s">
        <v>1531</v>
      </c>
      <c r="D24" s="374"/>
      <c r="E24" s="374"/>
      <c r="F24" s="374"/>
      <c r="G24" s="374"/>
      <c r="H24" s="374"/>
      <c r="I24" s="374"/>
      <c r="J24" s="374"/>
      <c r="K24" s="253"/>
    </row>
    <row r="25" spans="2:11" ht="15" customHeight="1" x14ac:dyDescent="0.3">
      <c r="B25" s="256"/>
      <c r="C25" s="255"/>
      <c r="D25" s="374" t="s">
        <v>1532</v>
      </c>
      <c r="E25" s="374"/>
      <c r="F25" s="374"/>
      <c r="G25" s="374"/>
      <c r="H25" s="374"/>
      <c r="I25" s="374"/>
      <c r="J25" s="374"/>
      <c r="K25" s="253"/>
    </row>
    <row r="26" spans="2:11" ht="15" customHeight="1" x14ac:dyDescent="0.3">
      <c r="B26" s="256"/>
      <c r="C26" s="257"/>
      <c r="D26" s="374" t="s">
        <v>1533</v>
      </c>
      <c r="E26" s="374"/>
      <c r="F26" s="374"/>
      <c r="G26" s="374"/>
      <c r="H26" s="374"/>
      <c r="I26" s="374"/>
      <c r="J26" s="374"/>
      <c r="K26" s="253"/>
    </row>
    <row r="27" spans="2:11" ht="12.75" customHeight="1" x14ac:dyDescent="0.3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 x14ac:dyDescent="0.3">
      <c r="B28" s="256"/>
      <c r="C28" s="257"/>
      <c r="D28" s="374" t="s">
        <v>1534</v>
      </c>
      <c r="E28" s="374"/>
      <c r="F28" s="374"/>
      <c r="G28" s="374"/>
      <c r="H28" s="374"/>
      <c r="I28" s="374"/>
      <c r="J28" s="374"/>
      <c r="K28" s="253"/>
    </row>
    <row r="29" spans="2:11" ht="15" customHeight="1" x14ac:dyDescent="0.3">
      <c r="B29" s="256"/>
      <c r="C29" s="257"/>
      <c r="D29" s="374" t="s">
        <v>1535</v>
      </c>
      <c r="E29" s="374"/>
      <c r="F29" s="374"/>
      <c r="G29" s="374"/>
      <c r="H29" s="374"/>
      <c r="I29" s="374"/>
      <c r="J29" s="374"/>
      <c r="K29" s="253"/>
    </row>
    <row r="30" spans="2:11" ht="12.75" customHeight="1" x14ac:dyDescent="0.3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 x14ac:dyDescent="0.3">
      <c r="B31" s="256"/>
      <c r="C31" s="257"/>
      <c r="D31" s="374" t="s">
        <v>1536</v>
      </c>
      <c r="E31" s="374"/>
      <c r="F31" s="374"/>
      <c r="G31" s="374"/>
      <c r="H31" s="374"/>
      <c r="I31" s="374"/>
      <c r="J31" s="374"/>
      <c r="K31" s="253"/>
    </row>
    <row r="32" spans="2:11" ht="15" customHeight="1" x14ac:dyDescent="0.3">
      <c r="B32" s="256"/>
      <c r="C32" s="257"/>
      <c r="D32" s="374" t="s">
        <v>1537</v>
      </c>
      <c r="E32" s="374"/>
      <c r="F32" s="374"/>
      <c r="G32" s="374"/>
      <c r="H32" s="374"/>
      <c r="I32" s="374"/>
      <c r="J32" s="374"/>
      <c r="K32" s="253"/>
    </row>
    <row r="33" spans="2:11" ht="15" customHeight="1" x14ac:dyDescent="0.3">
      <c r="B33" s="256"/>
      <c r="C33" s="257"/>
      <c r="D33" s="374" t="s">
        <v>1538</v>
      </c>
      <c r="E33" s="374"/>
      <c r="F33" s="374"/>
      <c r="G33" s="374"/>
      <c r="H33" s="374"/>
      <c r="I33" s="374"/>
      <c r="J33" s="374"/>
      <c r="K33" s="253"/>
    </row>
    <row r="34" spans="2:11" ht="15" customHeight="1" x14ac:dyDescent="0.3">
      <c r="B34" s="256"/>
      <c r="C34" s="257"/>
      <c r="D34" s="255"/>
      <c r="E34" s="259" t="s">
        <v>128</v>
      </c>
      <c r="F34" s="255"/>
      <c r="G34" s="374" t="s">
        <v>1539</v>
      </c>
      <c r="H34" s="374"/>
      <c r="I34" s="374"/>
      <c r="J34" s="374"/>
      <c r="K34" s="253"/>
    </row>
    <row r="35" spans="2:11" ht="30.75" customHeight="1" x14ac:dyDescent="0.3">
      <c r="B35" s="256"/>
      <c r="C35" s="257"/>
      <c r="D35" s="255"/>
      <c r="E35" s="259" t="s">
        <v>1540</v>
      </c>
      <c r="F35" s="255"/>
      <c r="G35" s="374" t="s">
        <v>1541</v>
      </c>
      <c r="H35" s="374"/>
      <c r="I35" s="374"/>
      <c r="J35" s="374"/>
      <c r="K35" s="253"/>
    </row>
    <row r="36" spans="2:11" ht="15" customHeight="1" x14ac:dyDescent="0.3">
      <c r="B36" s="256"/>
      <c r="C36" s="257"/>
      <c r="D36" s="255"/>
      <c r="E36" s="259" t="s">
        <v>53</v>
      </c>
      <c r="F36" s="255"/>
      <c r="G36" s="374" t="s">
        <v>1542</v>
      </c>
      <c r="H36" s="374"/>
      <c r="I36" s="374"/>
      <c r="J36" s="374"/>
      <c r="K36" s="253"/>
    </row>
    <row r="37" spans="2:11" ht="15" customHeight="1" x14ac:dyDescent="0.3">
      <c r="B37" s="256"/>
      <c r="C37" s="257"/>
      <c r="D37" s="255"/>
      <c r="E37" s="259" t="s">
        <v>129</v>
      </c>
      <c r="F37" s="255"/>
      <c r="G37" s="374" t="s">
        <v>1543</v>
      </c>
      <c r="H37" s="374"/>
      <c r="I37" s="374"/>
      <c r="J37" s="374"/>
      <c r="K37" s="253"/>
    </row>
    <row r="38" spans="2:11" ht="15" customHeight="1" x14ac:dyDescent="0.3">
      <c r="B38" s="256"/>
      <c r="C38" s="257"/>
      <c r="D38" s="255"/>
      <c r="E38" s="259" t="s">
        <v>130</v>
      </c>
      <c r="F38" s="255"/>
      <c r="G38" s="374" t="s">
        <v>1544</v>
      </c>
      <c r="H38" s="374"/>
      <c r="I38" s="374"/>
      <c r="J38" s="374"/>
      <c r="K38" s="253"/>
    </row>
    <row r="39" spans="2:11" ht="15" customHeight="1" x14ac:dyDescent="0.3">
      <c r="B39" s="256"/>
      <c r="C39" s="257"/>
      <c r="D39" s="255"/>
      <c r="E39" s="259" t="s">
        <v>131</v>
      </c>
      <c r="F39" s="255"/>
      <c r="G39" s="374" t="s">
        <v>1545</v>
      </c>
      <c r="H39" s="374"/>
      <c r="I39" s="374"/>
      <c r="J39" s="374"/>
      <c r="K39" s="253"/>
    </row>
    <row r="40" spans="2:11" ht="15" customHeight="1" x14ac:dyDescent="0.3">
      <c r="B40" s="256"/>
      <c r="C40" s="257"/>
      <c r="D40" s="255"/>
      <c r="E40" s="259" t="s">
        <v>1546</v>
      </c>
      <c r="F40" s="255"/>
      <c r="G40" s="374" t="s">
        <v>1547</v>
      </c>
      <c r="H40" s="374"/>
      <c r="I40" s="374"/>
      <c r="J40" s="374"/>
      <c r="K40" s="253"/>
    </row>
    <row r="41" spans="2:11" ht="15" customHeight="1" x14ac:dyDescent="0.3">
      <c r="B41" s="256"/>
      <c r="C41" s="257"/>
      <c r="D41" s="255"/>
      <c r="E41" s="259"/>
      <c r="F41" s="255"/>
      <c r="G41" s="374" t="s">
        <v>1548</v>
      </c>
      <c r="H41" s="374"/>
      <c r="I41" s="374"/>
      <c r="J41" s="374"/>
      <c r="K41" s="253"/>
    </row>
    <row r="42" spans="2:11" ht="15" customHeight="1" x14ac:dyDescent="0.3">
      <c r="B42" s="256"/>
      <c r="C42" s="257"/>
      <c r="D42" s="255"/>
      <c r="E42" s="259" t="s">
        <v>1549</v>
      </c>
      <c r="F42" s="255"/>
      <c r="G42" s="374" t="s">
        <v>1550</v>
      </c>
      <c r="H42" s="374"/>
      <c r="I42" s="374"/>
      <c r="J42" s="374"/>
      <c r="K42" s="253"/>
    </row>
    <row r="43" spans="2:11" ht="15" customHeight="1" x14ac:dyDescent="0.3">
      <c r="B43" s="256"/>
      <c r="C43" s="257"/>
      <c r="D43" s="255"/>
      <c r="E43" s="259" t="s">
        <v>133</v>
      </c>
      <c r="F43" s="255"/>
      <c r="G43" s="374" t="s">
        <v>1551</v>
      </c>
      <c r="H43" s="374"/>
      <c r="I43" s="374"/>
      <c r="J43" s="374"/>
      <c r="K43" s="253"/>
    </row>
    <row r="44" spans="2:11" ht="12.75" customHeight="1" x14ac:dyDescent="0.3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 x14ac:dyDescent="0.3">
      <c r="B45" s="256"/>
      <c r="C45" s="257"/>
      <c r="D45" s="374" t="s">
        <v>1552</v>
      </c>
      <c r="E45" s="374"/>
      <c r="F45" s="374"/>
      <c r="G45" s="374"/>
      <c r="H45" s="374"/>
      <c r="I45" s="374"/>
      <c r="J45" s="374"/>
      <c r="K45" s="253"/>
    </row>
    <row r="46" spans="2:11" ht="15" customHeight="1" x14ac:dyDescent="0.3">
      <c r="B46" s="256"/>
      <c r="C46" s="257"/>
      <c r="D46" s="257"/>
      <c r="E46" s="374" t="s">
        <v>1553</v>
      </c>
      <c r="F46" s="374"/>
      <c r="G46" s="374"/>
      <c r="H46" s="374"/>
      <c r="I46" s="374"/>
      <c r="J46" s="374"/>
      <c r="K46" s="253"/>
    </row>
    <row r="47" spans="2:11" ht="15" customHeight="1" x14ac:dyDescent="0.3">
      <c r="B47" s="256"/>
      <c r="C47" s="257"/>
      <c r="D47" s="257"/>
      <c r="E47" s="374" t="s">
        <v>1554</v>
      </c>
      <c r="F47" s="374"/>
      <c r="G47" s="374"/>
      <c r="H47" s="374"/>
      <c r="I47" s="374"/>
      <c r="J47" s="374"/>
      <c r="K47" s="253"/>
    </row>
    <row r="48" spans="2:11" ht="15" customHeight="1" x14ac:dyDescent="0.3">
      <c r="B48" s="256"/>
      <c r="C48" s="257"/>
      <c r="D48" s="257"/>
      <c r="E48" s="374" t="s">
        <v>1555</v>
      </c>
      <c r="F48" s="374"/>
      <c r="G48" s="374"/>
      <c r="H48" s="374"/>
      <c r="I48" s="374"/>
      <c r="J48" s="374"/>
      <c r="K48" s="253"/>
    </row>
    <row r="49" spans="2:11" ht="15" customHeight="1" x14ac:dyDescent="0.3">
      <c r="B49" s="256"/>
      <c r="C49" s="257"/>
      <c r="D49" s="374" t="s">
        <v>1556</v>
      </c>
      <c r="E49" s="374"/>
      <c r="F49" s="374"/>
      <c r="G49" s="374"/>
      <c r="H49" s="374"/>
      <c r="I49" s="374"/>
      <c r="J49" s="374"/>
      <c r="K49" s="253"/>
    </row>
    <row r="50" spans="2:11" ht="25.5" customHeight="1" x14ac:dyDescent="0.3">
      <c r="B50" s="252"/>
      <c r="C50" s="376" t="s">
        <v>1557</v>
      </c>
      <c r="D50" s="376"/>
      <c r="E50" s="376"/>
      <c r="F50" s="376"/>
      <c r="G50" s="376"/>
      <c r="H50" s="376"/>
      <c r="I50" s="376"/>
      <c r="J50" s="376"/>
      <c r="K50" s="253"/>
    </row>
    <row r="51" spans="2:11" ht="5.25" customHeight="1" x14ac:dyDescent="0.3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 x14ac:dyDescent="0.3">
      <c r="B52" s="252"/>
      <c r="C52" s="374" t="s">
        <v>1558</v>
      </c>
      <c r="D52" s="374"/>
      <c r="E52" s="374"/>
      <c r="F52" s="374"/>
      <c r="G52" s="374"/>
      <c r="H52" s="374"/>
      <c r="I52" s="374"/>
      <c r="J52" s="374"/>
      <c r="K52" s="253"/>
    </row>
    <row r="53" spans="2:11" ht="15" customHeight="1" x14ac:dyDescent="0.3">
      <c r="B53" s="252"/>
      <c r="C53" s="374" t="s">
        <v>1559</v>
      </c>
      <c r="D53" s="374"/>
      <c r="E53" s="374"/>
      <c r="F53" s="374"/>
      <c r="G53" s="374"/>
      <c r="H53" s="374"/>
      <c r="I53" s="374"/>
      <c r="J53" s="374"/>
      <c r="K53" s="253"/>
    </row>
    <row r="54" spans="2:11" ht="12.75" customHeight="1" x14ac:dyDescent="0.3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 x14ac:dyDescent="0.3">
      <c r="B55" s="252"/>
      <c r="C55" s="374" t="s">
        <v>1560</v>
      </c>
      <c r="D55" s="374"/>
      <c r="E55" s="374"/>
      <c r="F55" s="374"/>
      <c r="G55" s="374"/>
      <c r="H55" s="374"/>
      <c r="I55" s="374"/>
      <c r="J55" s="374"/>
      <c r="K55" s="253"/>
    </row>
    <row r="56" spans="2:11" ht="15" customHeight="1" x14ac:dyDescent="0.3">
      <c r="B56" s="252"/>
      <c r="C56" s="257"/>
      <c r="D56" s="374" t="s">
        <v>1561</v>
      </c>
      <c r="E56" s="374"/>
      <c r="F56" s="374"/>
      <c r="G56" s="374"/>
      <c r="H56" s="374"/>
      <c r="I56" s="374"/>
      <c r="J56" s="374"/>
      <c r="K56" s="253"/>
    </row>
    <row r="57" spans="2:11" ht="15" customHeight="1" x14ac:dyDescent="0.3">
      <c r="B57" s="252"/>
      <c r="C57" s="257"/>
      <c r="D57" s="374" t="s">
        <v>1562</v>
      </c>
      <c r="E57" s="374"/>
      <c r="F57" s="374"/>
      <c r="G57" s="374"/>
      <c r="H57" s="374"/>
      <c r="I57" s="374"/>
      <c r="J57" s="374"/>
      <c r="K57" s="253"/>
    </row>
    <row r="58" spans="2:11" ht="15" customHeight="1" x14ac:dyDescent="0.3">
      <c r="B58" s="252"/>
      <c r="C58" s="257"/>
      <c r="D58" s="374" t="s">
        <v>1563</v>
      </c>
      <c r="E58" s="374"/>
      <c r="F58" s="374"/>
      <c r="G58" s="374"/>
      <c r="H58" s="374"/>
      <c r="I58" s="374"/>
      <c r="J58" s="374"/>
      <c r="K58" s="253"/>
    </row>
    <row r="59" spans="2:11" ht="15" customHeight="1" x14ac:dyDescent="0.3">
      <c r="B59" s="252"/>
      <c r="C59" s="257"/>
      <c r="D59" s="374" t="s">
        <v>1564</v>
      </c>
      <c r="E59" s="374"/>
      <c r="F59" s="374"/>
      <c r="G59" s="374"/>
      <c r="H59" s="374"/>
      <c r="I59" s="374"/>
      <c r="J59" s="374"/>
      <c r="K59" s="253"/>
    </row>
    <row r="60" spans="2:11" ht="15" customHeight="1" x14ac:dyDescent="0.3">
      <c r="B60" s="252"/>
      <c r="C60" s="257"/>
      <c r="D60" s="377" t="s">
        <v>1565</v>
      </c>
      <c r="E60" s="377"/>
      <c r="F60" s="377"/>
      <c r="G60" s="377"/>
      <c r="H60" s="377"/>
      <c r="I60" s="377"/>
      <c r="J60" s="377"/>
      <c r="K60" s="253"/>
    </row>
    <row r="61" spans="2:11" ht="15" customHeight="1" x14ac:dyDescent="0.3">
      <c r="B61" s="252"/>
      <c r="C61" s="257"/>
      <c r="D61" s="374" t="s">
        <v>1566</v>
      </c>
      <c r="E61" s="374"/>
      <c r="F61" s="374"/>
      <c r="G61" s="374"/>
      <c r="H61" s="374"/>
      <c r="I61" s="374"/>
      <c r="J61" s="374"/>
      <c r="K61" s="253"/>
    </row>
    <row r="62" spans="2:11" ht="12.75" customHeight="1" x14ac:dyDescent="0.3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 x14ac:dyDescent="0.3">
      <c r="B63" s="252"/>
      <c r="C63" s="257"/>
      <c r="D63" s="374" t="s">
        <v>1567</v>
      </c>
      <c r="E63" s="374"/>
      <c r="F63" s="374"/>
      <c r="G63" s="374"/>
      <c r="H63" s="374"/>
      <c r="I63" s="374"/>
      <c r="J63" s="374"/>
      <c r="K63" s="253"/>
    </row>
    <row r="64" spans="2:11" ht="15" customHeight="1" x14ac:dyDescent="0.3">
      <c r="B64" s="252"/>
      <c r="C64" s="257"/>
      <c r="D64" s="377" t="s">
        <v>1568</v>
      </c>
      <c r="E64" s="377"/>
      <c r="F64" s="377"/>
      <c r="G64" s="377"/>
      <c r="H64" s="377"/>
      <c r="I64" s="377"/>
      <c r="J64" s="377"/>
      <c r="K64" s="253"/>
    </row>
    <row r="65" spans="2:11" ht="15" customHeight="1" x14ac:dyDescent="0.3">
      <c r="B65" s="252"/>
      <c r="C65" s="257"/>
      <c r="D65" s="374" t="s">
        <v>1569</v>
      </c>
      <c r="E65" s="374"/>
      <c r="F65" s="374"/>
      <c r="G65" s="374"/>
      <c r="H65" s="374"/>
      <c r="I65" s="374"/>
      <c r="J65" s="374"/>
      <c r="K65" s="253"/>
    </row>
    <row r="66" spans="2:11" ht="15" customHeight="1" x14ac:dyDescent="0.3">
      <c r="B66" s="252"/>
      <c r="C66" s="257"/>
      <c r="D66" s="374" t="s">
        <v>1570</v>
      </c>
      <c r="E66" s="374"/>
      <c r="F66" s="374"/>
      <c r="G66" s="374"/>
      <c r="H66" s="374"/>
      <c r="I66" s="374"/>
      <c r="J66" s="374"/>
      <c r="K66" s="253"/>
    </row>
    <row r="67" spans="2:11" ht="15" customHeight="1" x14ac:dyDescent="0.3">
      <c r="B67" s="252"/>
      <c r="C67" s="257"/>
      <c r="D67" s="374" t="s">
        <v>1571</v>
      </c>
      <c r="E67" s="374"/>
      <c r="F67" s="374"/>
      <c r="G67" s="374"/>
      <c r="H67" s="374"/>
      <c r="I67" s="374"/>
      <c r="J67" s="374"/>
      <c r="K67" s="253"/>
    </row>
    <row r="68" spans="2:11" ht="15" customHeight="1" x14ac:dyDescent="0.3">
      <c r="B68" s="252"/>
      <c r="C68" s="257"/>
      <c r="D68" s="374" t="s">
        <v>1572</v>
      </c>
      <c r="E68" s="374"/>
      <c r="F68" s="374"/>
      <c r="G68" s="374"/>
      <c r="H68" s="374"/>
      <c r="I68" s="374"/>
      <c r="J68" s="374"/>
      <c r="K68" s="253"/>
    </row>
    <row r="69" spans="2:11" ht="12.75" customHeight="1" x14ac:dyDescent="0.3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 x14ac:dyDescent="0.3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 x14ac:dyDescent="0.3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 x14ac:dyDescent="0.3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 x14ac:dyDescent="0.3">
      <c r="B73" s="269"/>
      <c r="C73" s="378" t="s">
        <v>113</v>
      </c>
      <c r="D73" s="378"/>
      <c r="E73" s="378"/>
      <c r="F73" s="378"/>
      <c r="G73" s="378"/>
      <c r="H73" s="378"/>
      <c r="I73" s="378"/>
      <c r="J73" s="378"/>
      <c r="K73" s="270"/>
    </row>
    <row r="74" spans="2:11" ht="17.25" customHeight="1" x14ac:dyDescent="0.3">
      <c r="B74" s="269"/>
      <c r="C74" s="271" t="s">
        <v>1573</v>
      </c>
      <c r="D74" s="271"/>
      <c r="E74" s="271"/>
      <c r="F74" s="271" t="s">
        <v>1574</v>
      </c>
      <c r="G74" s="272"/>
      <c r="H74" s="271" t="s">
        <v>129</v>
      </c>
      <c r="I74" s="271" t="s">
        <v>57</v>
      </c>
      <c r="J74" s="271" t="s">
        <v>1575</v>
      </c>
      <c r="K74" s="270"/>
    </row>
    <row r="75" spans="2:11" ht="17.25" customHeight="1" x14ac:dyDescent="0.3">
      <c r="B75" s="269"/>
      <c r="C75" s="273" t="s">
        <v>1576</v>
      </c>
      <c r="D75" s="273"/>
      <c r="E75" s="273"/>
      <c r="F75" s="274" t="s">
        <v>1577</v>
      </c>
      <c r="G75" s="275"/>
      <c r="H75" s="273"/>
      <c r="I75" s="273"/>
      <c r="J75" s="273" t="s">
        <v>1578</v>
      </c>
      <c r="K75" s="270"/>
    </row>
    <row r="76" spans="2:11" ht="5.25" customHeight="1" x14ac:dyDescent="0.3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 x14ac:dyDescent="0.3">
      <c r="B77" s="269"/>
      <c r="C77" s="259" t="s">
        <v>53</v>
      </c>
      <c r="D77" s="276"/>
      <c r="E77" s="276"/>
      <c r="F77" s="278" t="s">
        <v>1579</v>
      </c>
      <c r="G77" s="277"/>
      <c r="H77" s="259" t="s">
        <v>1580</v>
      </c>
      <c r="I77" s="259" t="s">
        <v>1581</v>
      </c>
      <c r="J77" s="259">
        <v>20</v>
      </c>
      <c r="K77" s="270"/>
    </row>
    <row r="78" spans="2:11" ht="15" customHeight="1" x14ac:dyDescent="0.3">
      <c r="B78" s="269"/>
      <c r="C78" s="259" t="s">
        <v>1582</v>
      </c>
      <c r="D78" s="259"/>
      <c r="E78" s="259"/>
      <c r="F78" s="278" t="s">
        <v>1579</v>
      </c>
      <c r="G78" s="277"/>
      <c r="H78" s="259" t="s">
        <v>1583</v>
      </c>
      <c r="I78" s="259" t="s">
        <v>1581</v>
      </c>
      <c r="J78" s="259">
        <v>120</v>
      </c>
      <c r="K78" s="270"/>
    </row>
    <row r="79" spans="2:11" ht="15" customHeight="1" x14ac:dyDescent="0.3">
      <c r="B79" s="279"/>
      <c r="C79" s="259" t="s">
        <v>1584</v>
      </c>
      <c r="D79" s="259"/>
      <c r="E79" s="259"/>
      <c r="F79" s="278" t="s">
        <v>1585</v>
      </c>
      <c r="G79" s="277"/>
      <c r="H79" s="259" t="s">
        <v>1586</v>
      </c>
      <c r="I79" s="259" t="s">
        <v>1581</v>
      </c>
      <c r="J79" s="259">
        <v>50</v>
      </c>
      <c r="K79" s="270"/>
    </row>
    <row r="80" spans="2:11" ht="15" customHeight="1" x14ac:dyDescent="0.3">
      <c r="B80" s="279"/>
      <c r="C80" s="259" t="s">
        <v>1587</v>
      </c>
      <c r="D80" s="259"/>
      <c r="E80" s="259"/>
      <c r="F80" s="278" t="s">
        <v>1579</v>
      </c>
      <c r="G80" s="277"/>
      <c r="H80" s="259" t="s">
        <v>1588</v>
      </c>
      <c r="I80" s="259" t="s">
        <v>1589</v>
      </c>
      <c r="J80" s="259"/>
      <c r="K80" s="270"/>
    </row>
    <row r="81" spans="2:11" ht="15" customHeight="1" x14ac:dyDescent="0.3">
      <c r="B81" s="279"/>
      <c r="C81" s="280" t="s">
        <v>1590</v>
      </c>
      <c r="D81" s="280"/>
      <c r="E81" s="280"/>
      <c r="F81" s="281" t="s">
        <v>1585</v>
      </c>
      <c r="G81" s="280"/>
      <c r="H81" s="280" t="s">
        <v>1591</v>
      </c>
      <c r="I81" s="280" t="s">
        <v>1581</v>
      </c>
      <c r="J81" s="280">
        <v>15</v>
      </c>
      <c r="K81" s="270"/>
    </row>
    <row r="82" spans="2:11" ht="15" customHeight="1" x14ac:dyDescent="0.3">
      <c r="B82" s="279"/>
      <c r="C82" s="280" t="s">
        <v>1592</v>
      </c>
      <c r="D82" s="280"/>
      <c r="E82" s="280"/>
      <c r="F82" s="281" t="s">
        <v>1585</v>
      </c>
      <c r="G82" s="280"/>
      <c r="H82" s="280" t="s">
        <v>1593</v>
      </c>
      <c r="I82" s="280" t="s">
        <v>1581</v>
      </c>
      <c r="J82" s="280">
        <v>15</v>
      </c>
      <c r="K82" s="270"/>
    </row>
    <row r="83" spans="2:11" ht="15" customHeight="1" x14ac:dyDescent="0.3">
      <c r="B83" s="279"/>
      <c r="C83" s="280" t="s">
        <v>1594</v>
      </c>
      <c r="D83" s="280"/>
      <c r="E83" s="280"/>
      <c r="F83" s="281" t="s">
        <v>1585</v>
      </c>
      <c r="G83" s="280"/>
      <c r="H83" s="280" t="s">
        <v>1595</v>
      </c>
      <c r="I83" s="280" t="s">
        <v>1581</v>
      </c>
      <c r="J83" s="280">
        <v>20</v>
      </c>
      <c r="K83" s="270"/>
    </row>
    <row r="84" spans="2:11" ht="15" customHeight="1" x14ac:dyDescent="0.3">
      <c r="B84" s="279"/>
      <c r="C84" s="280" t="s">
        <v>1596</v>
      </c>
      <c r="D84" s="280"/>
      <c r="E84" s="280"/>
      <c r="F84" s="281" t="s">
        <v>1585</v>
      </c>
      <c r="G84" s="280"/>
      <c r="H84" s="280" t="s">
        <v>1597</v>
      </c>
      <c r="I84" s="280" t="s">
        <v>1581</v>
      </c>
      <c r="J84" s="280">
        <v>20</v>
      </c>
      <c r="K84" s="270"/>
    </row>
    <row r="85" spans="2:11" ht="15" customHeight="1" x14ac:dyDescent="0.3">
      <c r="B85" s="279"/>
      <c r="C85" s="259" t="s">
        <v>1598</v>
      </c>
      <c r="D85" s="259"/>
      <c r="E85" s="259"/>
      <c r="F85" s="278" t="s">
        <v>1585</v>
      </c>
      <c r="G85" s="277"/>
      <c r="H85" s="259" t="s">
        <v>1599</v>
      </c>
      <c r="I85" s="259" t="s">
        <v>1581</v>
      </c>
      <c r="J85" s="259">
        <v>50</v>
      </c>
      <c r="K85" s="270"/>
    </row>
    <row r="86" spans="2:11" ht="15" customHeight="1" x14ac:dyDescent="0.3">
      <c r="B86" s="279"/>
      <c r="C86" s="259" t="s">
        <v>1600</v>
      </c>
      <c r="D86" s="259"/>
      <c r="E86" s="259"/>
      <c r="F86" s="278" t="s">
        <v>1585</v>
      </c>
      <c r="G86" s="277"/>
      <c r="H86" s="259" t="s">
        <v>1601</v>
      </c>
      <c r="I86" s="259" t="s">
        <v>1581</v>
      </c>
      <c r="J86" s="259">
        <v>20</v>
      </c>
      <c r="K86" s="270"/>
    </row>
    <row r="87" spans="2:11" ht="15" customHeight="1" x14ac:dyDescent="0.3">
      <c r="B87" s="279"/>
      <c r="C87" s="259" t="s">
        <v>1602</v>
      </c>
      <c r="D87" s="259"/>
      <c r="E87" s="259"/>
      <c r="F87" s="278" t="s">
        <v>1585</v>
      </c>
      <c r="G87" s="277"/>
      <c r="H87" s="259" t="s">
        <v>1603</v>
      </c>
      <c r="I87" s="259" t="s">
        <v>1581</v>
      </c>
      <c r="J87" s="259">
        <v>20</v>
      </c>
      <c r="K87" s="270"/>
    </row>
    <row r="88" spans="2:11" ht="15" customHeight="1" x14ac:dyDescent="0.3">
      <c r="B88" s="279"/>
      <c r="C88" s="259" t="s">
        <v>1604</v>
      </c>
      <c r="D88" s="259"/>
      <c r="E88" s="259"/>
      <c r="F88" s="278" t="s">
        <v>1585</v>
      </c>
      <c r="G88" s="277"/>
      <c r="H88" s="259" t="s">
        <v>1605</v>
      </c>
      <c r="I88" s="259" t="s">
        <v>1581</v>
      </c>
      <c r="J88" s="259">
        <v>50</v>
      </c>
      <c r="K88" s="270"/>
    </row>
    <row r="89" spans="2:11" ht="15" customHeight="1" x14ac:dyDescent="0.3">
      <c r="B89" s="279"/>
      <c r="C89" s="259" t="s">
        <v>1606</v>
      </c>
      <c r="D89" s="259"/>
      <c r="E89" s="259"/>
      <c r="F89" s="278" t="s">
        <v>1585</v>
      </c>
      <c r="G89" s="277"/>
      <c r="H89" s="259" t="s">
        <v>1606</v>
      </c>
      <c r="I89" s="259" t="s">
        <v>1581</v>
      </c>
      <c r="J89" s="259">
        <v>50</v>
      </c>
      <c r="K89" s="270"/>
    </row>
    <row r="90" spans="2:11" ht="15" customHeight="1" x14ac:dyDescent="0.3">
      <c r="B90" s="279"/>
      <c r="C90" s="259" t="s">
        <v>134</v>
      </c>
      <c r="D90" s="259"/>
      <c r="E90" s="259"/>
      <c r="F90" s="278" t="s">
        <v>1585</v>
      </c>
      <c r="G90" s="277"/>
      <c r="H90" s="259" t="s">
        <v>1607</v>
      </c>
      <c r="I90" s="259" t="s">
        <v>1581</v>
      </c>
      <c r="J90" s="259">
        <v>255</v>
      </c>
      <c r="K90" s="270"/>
    </row>
    <row r="91" spans="2:11" ht="15" customHeight="1" x14ac:dyDescent="0.3">
      <c r="B91" s="279"/>
      <c r="C91" s="259" t="s">
        <v>1608</v>
      </c>
      <c r="D91" s="259"/>
      <c r="E91" s="259"/>
      <c r="F91" s="278" t="s">
        <v>1579</v>
      </c>
      <c r="G91" s="277"/>
      <c r="H91" s="259" t="s">
        <v>1609</v>
      </c>
      <c r="I91" s="259" t="s">
        <v>1610</v>
      </c>
      <c r="J91" s="259"/>
      <c r="K91" s="270"/>
    </row>
    <row r="92" spans="2:11" ht="15" customHeight="1" x14ac:dyDescent="0.3">
      <c r="B92" s="279"/>
      <c r="C92" s="259" t="s">
        <v>1611</v>
      </c>
      <c r="D92" s="259"/>
      <c r="E92" s="259"/>
      <c r="F92" s="278" t="s">
        <v>1579</v>
      </c>
      <c r="G92" s="277"/>
      <c r="H92" s="259" t="s">
        <v>1612</v>
      </c>
      <c r="I92" s="259" t="s">
        <v>1613</v>
      </c>
      <c r="J92" s="259"/>
      <c r="K92" s="270"/>
    </row>
    <row r="93" spans="2:11" ht="15" customHeight="1" x14ac:dyDescent="0.3">
      <c r="B93" s="279"/>
      <c r="C93" s="259" t="s">
        <v>1614</v>
      </c>
      <c r="D93" s="259"/>
      <c r="E93" s="259"/>
      <c r="F93" s="278" t="s">
        <v>1579</v>
      </c>
      <c r="G93" s="277"/>
      <c r="H93" s="259" t="s">
        <v>1614</v>
      </c>
      <c r="I93" s="259" t="s">
        <v>1613</v>
      </c>
      <c r="J93" s="259"/>
      <c r="K93" s="270"/>
    </row>
    <row r="94" spans="2:11" ht="15" customHeight="1" x14ac:dyDescent="0.3">
      <c r="B94" s="279"/>
      <c r="C94" s="259" t="s">
        <v>38</v>
      </c>
      <c r="D94" s="259"/>
      <c r="E94" s="259"/>
      <c r="F94" s="278" t="s">
        <v>1579</v>
      </c>
      <c r="G94" s="277"/>
      <c r="H94" s="259" t="s">
        <v>1615</v>
      </c>
      <c r="I94" s="259" t="s">
        <v>1613</v>
      </c>
      <c r="J94" s="259"/>
      <c r="K94" s="270"/>
    </row>
    <row r="95" spans="2:11" ht="15" customHeight="1" x14ac:dyDescent="0.3">
      <c r="B95" s="279"/>
      <c r="C95" s="259" t="s">
        <v>48</v>
      </c>
      <c r="D95" s="259"/>
      <c r="E95" s="259"/>
      <c r="F95" s="278" t="s">
        <v>1579</v>
      </c>
      <c r="G95" s="277"/>
      <c r="H95" s="259" t="s">
        <v>1616</v>
      </c>
      <c r="I95" s="259" t="s">
        <v>1613</v>
      </c>
      <c r="J95" s="259"/>
      <c r="K95" s="270"/>
    </row>
    <row r="96" spans="2:11" ht="15" customHeight="1" x14ac:dyDescent="0.3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 x14ac:dyDescent="0.3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 x14ac:dyDescent="0.3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 x14ac:dyDescent="0.3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 x14ac:dyDescent="0.3">
      <c r="B100" s="269"/>
      <c r="C100" s="378" t="s">
        <v>1617</v>
      </c>
      <c r="D100" s="378"/>
      <c r="E100" s="378"/>
      <c r="F100" s="378"/>
      <c r="G100" s="378"/>
      <c r="H100" s="378"/>
      <c r="I100" s="378"/>
      <c r="J100" s="378"/>
      <c r="K100" s="270"/>
    </row>
    <row r="101" spans="2:11" ht="17.25" customHeight="1" x14ac:dyDescent="0.3">
      <c r="B101" s="269"/>
      <c r="C101" s="271" t="s">
        <v>1573</v>
      </c>
      <c r="D101" s="271"/>
      <c r="E101" s="271"/>
      <c r="F101" s="271" t="s">
        <v>1574</v>
      </c>
      <c r="G101" s="272"/>
      <c r="H101" s="271" t="s">
        <v>129</v>
      </c>
      <c r="I101" s="271" t="s">
        <v>57</v>
      </c>
      <c r="J101" s="271" t="s">
        <v>1575</v>
      </c>
      <c r="K101" s="270"/>
    </row>
    <row r="102" spans="2:11" ht="17.25" customHeight="1" x14ac:dyDescent="0.3">
      <c r="B102" s="269"/>
      <c r="C102" s="273" t="s">
        <v>1576</v>
      </c>
      <c r="D102" s="273"/>
      <c r="E102" s="273"/>
      <c r="F102" s="274" t="s">
        <v>1577</v>
      </c>
      <c r="G102" s="275"/>
      <c r="H102" s="273"/>
      <c r="I102" s="273"/>
      <c r="J102" s="273" t="s">
        <v>1578</v>
      </c>
      <c r="K102" s="270"/>
    </row>
    <row r="103" spans="2:11" ht="5.25" customHeight="1" x14ac:dyDescent="0.3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 x14ac:dyDescent="0.3">
      <c r="B104" s="269"/>
      <c r="C104" s="259" t="s">
        <v>53</v>
      </c>
      <c r="D104" s="276"/>
      <c r="E104" s="276"/>
      <c r="F104" s="278" t="s">
        <v>1579</v>
      </c>
      <c r="G104" s="287"/>
      <c r="H104" s="259" t="s">
        <v>1618</v>
      </c>
      <c r="I104" s="259" t="s">
        <v>1581</v>
      </c>
      <c r="J104" s="259">
        <v>20</v>
      </c>
      <c r="K104" s="270"/>
    </row>
    <row r="105" spans="2:11" ht="15" customHeight="1" x14ac:dyDescent="0.3">
      <c r="B105" s="269"/>
      <c r="C105" s="259" t="s">
        <v>1582</v>
      </c>
      <c r="D105" s="259"/>
      <c r="E105" s="259"/>
      <c r="F105" s="278" t="s">
        <v>1579</v>
      </c>
      <c r="G105" s="259"/>
      <c r="H105" s="259" t="s">
        <v>1618</v>
      </c>
      <c r="I105" s="259" t="s">
        <v>1581</v>
      </c>
      <c r="J105" s="259">
        <v>120</v>
      </c>
      <c r="K105" s="270"/>
    </row>
    <row r="106" spans="2:11" ht="15" customHeight="1" x14ac:dyDescent="0.3">
      <c r="B106" s="279"/>
      <c r="C106" s="259" t="s">
        <v>1584</v>
      </c>
      <c r="D106" s="259"/>
      <c r="E106" s="259"/>
      <c r="F106" s="278" t="s">
        <v>1585</v>
      </c>
      <c r="G106" s="259"/>
      <c r="H106" s="259" t="s">
        <v>1618</v>
      </c>
      <c r="I106" s="259" t="s">
        <v>1581</v>
      </c>
      <c r="J106" s="259">
        <v>50</v>
      </c>
      <c r="K106" s="270"/>
    </row>
    <row r="107" spans="2:11" ht="15" customHeight="1" x14ac:dyDescent="0.3">
      <c r="B107" s="279"/>
      <c r="C107" s="259" t="s">
        <v>1587</v>
      </c>
      <c r="D107" s="259"/>
      <c r="E107" s="259"/>
      <c r="F107" s="278" t="s">
        <v>1579</v>
      </c>
      <c r="G107" s="259"/>
      <c r="H107" s="259" t="s">
        <v>1618</v>
      </c>
      <c r="I107" s="259" t="s">
        <v>1589</v>
      </c>
      <c r="J107" s="259"/>
      <c r="K107" s="270"/>
    </row>
    <row r="108" spans="2:11" ht="15" customHeight="1" x14ac:dyDescent="0.3">
      <c r="B108" s="279"/>
      <c r="C108" s="259" t="s">
        <v>1598</v>
      </c>
      <c r="D108" s="259"/>
      <c r="E108" s="259"/>
      <c r="F108" s="278" t="s">
        <v>1585</v>
      </c>
      <c r="G108" s="259"/>
      <c r="H108" s="259" t="s">
        <v>1618</v>
      </c>
      <c r="I108" s="259" t="s">
        <v>1581</v>
      </c>
      <c r="J108" s="259">
        <v>50</v>
      </c>
      <c r="K108" s="270"/>
    </row>
    <row r="109" spans="2:11" ht="15" customHeight="1" x14ac:dyDescent="0.3">
      <c r="B109" s="279"/>
      <c r="C109" s="259" t="s">
        <v>1606</v>
      </c>
      <c r="D109" s="259"/>
      <c r="E109" s="259"/>
      <c r="F109" s="278" t="s">
        <v>1585</v>
      </c>
      <c r="G109" s="259"/>
      <c r="H109" s="259" t="s">
        <v>1618</v>
      </c>
      <c r="I109" s="259" t="s">
        <v>1581</v>
      </c>
      <c r="J109" s="259">
        <v>50</v>
      </c>
      <c r="K109" s="270"/>
    </row>
    <row r="110" spans="2:11" ht="15" customHeight="1" x14ac:dyDescent="0.3">
      <c r="B110" s="279"/>
      <c r="C110" s="259" t="s">
        <v>1604</v>
      </c>
      <c r="D110" s="259"/>
      <c r="E110" s="259"/>
      <c r="F110" s="278" t="s">
        <v>1585</v>
      </c>
      <c r="G110" s="259"/>
      <c r="H110" s="259" t="s">
        <v>1618</v>
      </c>
      <c r="I110" s="259" t="s">
        <v>1581</v>
      </c>
      <c r="J110" s="259">
        <v>50</v>
      </c>
      <c r="K110" s="270"/>
    </row>
    <row r="111" spans="2:11" ht="15" customHeight="1" x14ac:dyDescent="0.3">
      <c r="B111" s="279"/>
      <c r="C111" s="259" t="s">
        <v>53</v>
      </c>
      <c r="D111" s="259"/>
      <c r="E111" s="259"/>
      <c r="F111" s="278" t="s">
        <v>1579</v>
      </c>
      <c r="G111" s="259"/>
      <c r="H111" s="259" t="s">
        <v>1619</v>
      </c>
      <c r="I111" s="259" t="s">
        <v>1581</v>
      </c>
      <c r="J111" s="259">
        <v>20</v>
      </c>
      <c r="K111" s="270"/>
    </row>
    <row r="112" spans="2:11" ht="15" customHeight="1" x14ac:dyDescent="0.3">
      <c r="B112" s="279"/>
      <c r="C112" s="259" t="s">
        <v>1620</v>
      </c>
      <c r="D112" s="259"/>
      <c r="E112" s="259"/>
      <c r="F112" s="278" t="s">
        <v>1579</v>
      </c>
      <c r="G112" s="259"/>
      <c r="H112" s="259" t="s">
        <v>1621</v>
      </c>
      <c r="I112" s="259" t="s">
        <v>1581</v>
      </c>
      <c r="J112" s="259">
        <v>120</v>
      </c>
      <c r="K112" s="270"/>
    </row>
    <row r="113" spans="2:11" ht="15" customHeight="1" x14ac:dyDescent="0.3">
      <c r="B113" s="279"/>
      <c r="C113" s="259" t="s">
        <v>38</v>
      </c>
      <c r="D113" s="259"/>
      <c r="E113" s="259"/>
      <c r="F113" s="278" t="s">
        <v>1579</v>
      </c>
      <c r="G113" s="259"/>
      <c r="H113" s="259" t="s">
        <v>1622</v>
      </c>
      <c r="I113" s="259" t="s">
        <v>1613</v>
      </c>
      <c r="J113" s="259"/>
      <c r="K113" s="270"/>
    </row>
    <row r="114" spans="2:11" ht="15" customHeight="1" x14ac:dyDescent="0.3">
      <c r="B114" s="279"/>
      <c r="C114" s="259" t="s">
        <v>48</v>
      </c>
      <c r="D114" s="259"/>
      <c r="E114" s="259"/>
      <c r="F114" s="278" t="s">
        <v>1579</v>
      </c>
      <c r="G114" s="259"/>
      <c r="H114" s="259" t="s">
        <v>1623</v>
      </c>
      <c r="I114" s="259" t="s">
        <v>1613</v>
      </c>
      <c r="J114" s="259"/>
      <c r="K114" s="270"/>
    </row>
    <row r="115" spans="2:11" ht="15" customHeight="1" x14ac:dyDescent="0.3">
      <c r="B115" s="279"/>
      <c r="C115" s="259" t="s">
        <v>57</v>
      </c>
      <c r="D115" s="259"/>
      <c r="E115" s="259"/>
      <c r="F115" s="278" t="s">
        <v>1579</v>
      </c>
      <c r="G115" s="259"/>
      <c r="H115" s="259" t="s">
        <v>1624</v>
      </c>
      <c r="I115" s="259" t="s">
        <v>1625</v>
      </c>
      <c r="J115" s="259"/>
      <c r="K115" s="270"/>
    </row>
    <row r="116" spans="2:11" ht="15" customHeight="1" x14ac:dyDescent="0.3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 x14ac:dyDescent="0.3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 x14ac:dyDescent="0.3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 x14ac:dyDescent="0.3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 x14ac:dyDescent="0.3">
      <c r="B120" s="294"/>
      <c r="C120" s="375" t="s">
        <v>1626</v>
      </c>
      <c r="D120" s="375"/>
      <c r="E120" s="375"/>
      <c r="F120" s="375"/>
      <c r="G120" s="375"/>
      <c r="H120" s="375"/>
      <c r="I120" s="375"/>
      <c r="J120" s="375"/>
      <c r="K120" s="295"/>
    </row>
    <row r="121" spans="2:11" ht="17.25" customHeight="1" x14ac:dyDescent="0.3">
      <c r="B121" s="296"/>
      <c r="C121" s="271" t="s">
        <v>1573</v>
      </c>
      <c r="D121" s="271"/>
      <c r="E121" s="271"/>
      <c r="F121" s="271" t="s">
        <v>1574</v>
      </c>
      <c r="G121" s="272"/>
      <c r="H121" s="271" t="s">
        <v>129</v>
      </c>
      <c r="I121" s="271" t="s">
        <v>57</v>
      </c>
      <c r="J121" s="271" t="s">
        <v>1575</v>
      </c>
      <c r="K121" s="297"/>
    </row>
    <row r="122" spans="2:11" ht="17.25" customHeight="1" x14ac:dyDescent="0.3">
      <c r="B122" s="296"/>
      <c r="C122" s="273" t="s">
        <v>1576</v>
      </c>
      <c r="D122" s="273"/>
      <c r="E122" s="273"/>
      <c r="F122" s="274" t="s">
        <v>1577</v>
      </c>
      <c r="G122" s="275"/>
      <c r="H122" s="273"/>
      <c r="I122" s="273"/>
      <c r="J122" s="273" t="s">
        <v>1578</v>
      </c>
      <c r="K122" s="297"/>
    </row>
    <row r="123" spans="2:11" ht="5.25" customHeight="1" x14ac:dyDescent="0.3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 x14ac:dyDescent="0.3">
      <c r="B124" s="298"/>
      <c r="C124" s="259" t="s">
        <v>1582</v>
      </c>
      <c r="D124" s="276"/>
      <c r="E124" s="276"/>
      <c r="F124" s="278" t="s">
        <v>1579</v>
      </c>
      <c r="G124" s="259"/>
      <c r="H124" s="259" t="s">
        <v>1618</v>
      </c>
      <c r="I124" s="259" t="s">
        <v>1581</v>
      </c>
      <c r="J124" s="259">
        <v>120</v>
      </c>
      <c r="K124" s="300"/>
    </row>
    <row r="125" spans="2:11" ht="15" customHeight="1" x14ac:dyDescent="0.3">
      <c r="B125" s="298"/>
      <c r="C125" s="259" t="s">
        <v>1627</v>
      </c>
      <c r="D125" s="259"/>
      <c r="E125" s="259"/>
      <c r="F125" s="278" t="s">
        <v>1579</v>
      </c>
      <c r="G125" s="259"/>
      <c r="H125" s="259" t="s">
        <v>1628</v>
      </c>
      <c r="I125" s="259" t="s">
        <v>1581</v>
      </c>
      <c r="J125" s="259" t="s">
        <v>1629</v>
      </c>
      <c r="K125" s="300"/>
    </row>
    <row r="126" spans="2:11" ht="15" customHeight="1" x14ac:dyDescent="0.3">
      <c r="B126" s="298"/>
      <c r="C126" s="259" t="s">
        <v>101</v>
      </c>
      <c r="D126" s="259"/>
      <c r="E126" s="259"/>
      <c r="F126" s="278" t="s">
        <v>1579</v>
      </c>
      <c r="G126" s="259"/>
      <c r="H126" s="259" t="s">
        <v>1630</v>
      </c>
      <c r="I126" s="259" t="s">
        <v>1581</v>
      </c>
      <c r="J126" s="259" t="s">
        <v>1629</v>
      </c>
      <c r="K126" s="300"/>
    </row>
    <row r="127" spans="2:11" ht="15" customHeight="1" x14ac:dyDescent="0.3">
      <c r="B127" s="298"/>
      <c r="C127" s="259" t="s">
        <v>1590</v>
      </c>
      <c r="D127" s="259"/>
      <c r="E127" s="259"/>
      <c r="F127" s="278" t="s">
        <v>1585</v>
      </c>
      <c r="G127" s="259"/>
      <c r="H127" s="259" t="s">
        <v>1591</v>
      </c>
      <c r="I127" s="259" t="s">
        <v>1581</v>
      </c>
      <c r="J127" s="259">
        <v>15</v>
      </c>
      <c r="K127" s="300"/>
    </row>
    <row r="128" spans="2:11" ht="15" customHeight="1" x14ac:dyDescent="0.3">
      <c r="B128" s="298"/>
      <c r="C128" s="280" t="s">
        <v>1592</v>
      </c>
      <c r="D128" s="280"/>
      <c r="E128" s="280"/>
      <c r="F128" s="281" t="s">
        <v>1585</v>
      </c>
      <c r="G128" s="280"/>
      <c r="H128" s="280" t="s">
        <v>1593</v>
      </c>
      <c r="I128" s="280" t="s">
        <v>1581</v>
      </c>
      <c r="J128" s="280">
        <v>15</v>
      </c>
      <c r="K128" s="300"/>
    </row>
    <row r="129" spans="2:11" ht="15" customHeight="1" x14ac:dyDescent="0.3">
      <c r="B129" s="298"/>
      <c r="C129" s="280" t="s">
        <v>1594</v>
      </c>
      <c r="D129" s="280"/>
      <c r="E129" s="280"/>
      <c r="F129" s="281" t="s">
        <v>1585</v>
      </c>
      <c r="G129" s="280"/>
      <c r="H129" s="280" t="s">
        <v>1595</v>
      </c>
      <c r="I129" s="280" t="s">
        <v>1581</v>
      </c>
      <c r="J129" s="280">
        <v>20</v>
      </c>
      <c r="K129" s="300"/>
    </row>
    <row r="130" spans="2:11" ht="15" customHeight="1" x14ac:dyDescent="0.3">
      <c r="B130" s="298"/>
      <c r="C130" s="280" t="s">
        <v>1596</v>
      </c>
      <c r="D130" s="280"/>
      <c r="E130" s="280"/>
      <c r="F130" s="281" t="s">
        <v>1585</v>
      </c>
      <c r="G130" s="280"/>
      <c r="H130" s="280" t="s">
        <v>1597</v>
      </c>
      <c r="I130" s="280" t="s">
        <v>1581</v>
      </c>
      <c r="J130" s="280">
        <v>20</v>
      </c>
      <c r="K130" s="300"/>
    </row>
    <row r="131" spans="2:11" ht="15" customHeight="1" x14ac:dyDescent="0.3">
      <c r="B131" s="298"/>
      <c r="C131" s="259" t="s">
        <v>1584</v>
      </c>
      <c r="D131" s="259"/>
      <c r="E131" s="259"/>
      <c r="F131" s="278" t="s">
        <v>1585</v>
      </c>
      <c r="G131" s="259"/>
      <c r="H131" s="259" t="s">
        <v>1618</v>
      </c>
      <c r="I131" s="259" t="s">
        <v>1581</v>
      </c>
      <c r="J131" s="259">
        <v>50</v>
      </c>
      <c r="K131" s="300"/>
    </row>
    <row r="132" spans="2:11" ht="15" customHeight="1" x14ac:dyDescent="0.3">
      <c r="B132" s="298"/>
      <c r="C132" s="259" t="s">
        <v>1598</v>
      </c>
      <c r="D132" s="259"/>
      <c r="E132" s="259"/>
      <c r="F132" s="278" t="s">
        <v>1585</v>
      </c>
      <c r="G132" s="259"/>
      <c r="H132" s="259" t="s">
        <v>1618</v>
      </c>
      <c r="I132" s="259" t="s">
        <v>1581</v>
      </c>
      <c r="J132" s="259">
        <v>50</v>
      </c>
      <c r="K132" s="300"/>
    </row>
    <row r="133" spans="2:11" ht="15" customHeight="1" x14ac:dyDescent="0.3">
      <c r="B133" s="298"/>
      <c r="C133" s="259" t="s">
        <v>1604</v>
      </c>
      <c r="D133" s="259"/>
      <c r="E133" s="259"/>
      <c r="F133" s="278" t="s">
        <v>1585</v>
      </c>
      <c r="G133" s="259"/>
      <c r="H133" s="259" t="s">
        <v>1618</v>
      </c>
      <c r="I133" s="259" t="s">
        <v>1581</v>
      </c>
      <c r="J133" s="259">
        <v>50</v>
      </c>
      <c r="K133" s="300"/>
    </row>
    <row r="134" spans="2:11" ht="15" customHeight="1" x14ac:dyDescent="0.3">
      <c r="B134" s="298"/>
      <c r="C134" s="259" t="s">
        <v>1606</v>
      </c>
      <c r="D134" s="259"/>
      <c r="E134" s="259"/>
      <c r="F134" s="278" t="s">
        <v>1585</v>
      </c>
      <c r="G134" s="259"/>
      <c r="H134" s="259" t="s">
        <v>1618</v>
      </c>
      <c r="I134" s="259" t="s">
        <v>1581</v>
      </c>
      <c r="J134" s="259">
        <v>50</v>
      </c>
      <c r="K134" s="300"/>
    </row>
    <row r="135" spans="2:11" ht="15" customHeight="1" x14ac:dyDescent="0.3">
      <c r="B135" s="298"/>
      <c r="C135" s="259" t="s">
        <v>134</v>
      </c>
      <c r="D135" s="259"/>
      <c r="E135" s="259"/>
      <c r="F135" s="278" t="s">
        <v>1585</v>
      </c>
      <c r="G135" s="259"/>
      <c r="H135" s="259" t="s">
        <v>1631</v>
      </c>
      <c r="I135" s="259" t="s">
        <v>1581</v>
      </c>
      <c r="J135" s="259">
        <v>255</v>
      </c>
      <c r="K135" s="300"/>
    </row>
    <row r="136" spans="2:11" ht="15" customHeight="1" x14ac:dyDescent="0.3">
      <c r="B136" s="298"/>
      <c r="C136" s="259" t="s">
        <v>1608</v>
      </c>
      <c r="D136" s="259"/>
      <c r="E136" s="259"/>
      <c r="F136" s="278" t="s">
        <v>1579</v>
      </c>
      <c r="G136" s="259"/>
      <c r="H136" s="259" t="s">
        <v>1632</v>
      </c>
      <c r="I136" s="259" t="s">
        <v>1610</v>
      </c>
      <c r="J136" s="259"/>
      <c r="K136" s="300"/>
    </row>
    <row r="137" spans="2:11" ht="15" customHeight="1" x14ac:dyDescent="0.3">
      <c r="B137" s="298"/>
      <c r="C137" s="259" t="s">
        <v>1611</v>
      </c>
      <c r="D137" s="259"/>
      <c r="E137" s="259"/>
      <c r="F137" s="278" t="s">
        <v>1579</v>
      </c>
      <c r="G137" s="259"/>
      <c r="H137" s="259" t="s">
        <v>1633</v>
      </c>
      <c r="I137" s="259" t="s">
        <v>1613</v>
      </c>
      <c r="J137" s="259"/>
      <c r="K137" s="300"/>
    </row>
    <row r="138" spans="2:11" ht="15" customHeight="1" x14ac:dyDescent="0.3">
      <c r="B138" s="298"/>
      <c r="C138" s="259" t="s">
        <v>1614</v>
      </c>
      <c r="D138" s="259"/>
      <c r="E138" s="259"/>
      <c r="F138" s="278" t="s">
        <v>1579</v>
      </c>
      <c r="G138" s="259"/>
      <c r="H138" s="259" t="s">
        <v>1614</v>
      </c>
      <c r="I138" s="259" t="s">
        <v>1613</v>
      </c>
      <c r="J138" s="259"/>
      <c r="K138" s="300"/>
    </row>
    <row r="139" spans="2:11" ht="15" customHeight="1" x14ac:dyDescent="0.3">
      <c r="B139" s="298"/>
      <c r="C139" s="259" t="s">
        <v>38</v>
      </c>
      <c r="D139" s="259"/>
      <c r="E139" s="259"/>
      <c r="F139" s="278" t="s">
        <v>1579</v>
      </c>
      <c r="G139" s="259"/>
      <c r="H139" s="259" t="s">
        <v>1634</v>
      </c>
      <c r="I139" s="259" t="s">
        <v>1613</v>
      </c>
      <c r="J139" s="259"/>
      <c r="K139" s="300"/>
    </row>
    <row r="140" spans="2:11" ht="15" customHeight="1" x14ac:dyDescent="0.3">
      <c r="B140" s="298"/>
      <c r="C140" s="259" t="s">
        <v>1635</v>
      </c>
      <c r="D140" s="259"/>
      <c r="E140" s="259"/>
      <c r="F140" s="278" t="s">
        <v>1579</v>
      </c>
      <c r="G140" s="259"/>
      <c r="H140" s="259" t="s">
        <v>1636</v>
      </c>
      <c r="I140" s="259" t="s">
        <v>1613</v>
      </c>
      <c r="J140" s="259"/>
      <c r="K140" s="300"/>
    </row>
    <row r="141" spans="2:11" ht="15" customHeight="1" x14ac:dyDescent="0.3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 x14ac:dyDescent="0.3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 x14ac:dyDescent="0.3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 x14ac:dyDescent="0.3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 x14ac:dyDescent="0.3">
      <c r="B145" s="269"/>
      <c r="C145" s="378" t="s">
        <v>1637</v>
      </c>
      <c r="D145" s="378"/>
      <c r="E145" s="378"/>
      <c r="F145" s="378"/>
      <c r="G145" s="378"/>
      <c r="H145" s="378"/>
      <c r="I145" s="378"/>
      <c r="J145" s="378"/>
      <c r="K145" s="270"/>
    </row>
    <row r="146" spans="2:11" ht="17.25" customHeight="1" x14ac:dyDescent="0.3">
      <c r="B146" s="269"/>
      <c r="C146" s="271" t="s">
        <v>1573</v>
      </c>
      <c r="D146" s="271"/>
      <c r="E146" s="271"/>
      <c r="F146" s="271" t="s">
        <v>1574</v>
      </c>
      <c r="G146" s="272"/>
      <c r="H146" s="271" t="s">
        <v>129</v>
      </c>
      <c r="I146" s="271" t="s">
        <v>57</v>
      </c>
      <c r="J146" s="271" t="s">
        <v>1575</v>
      </c>
      <c r="K146" s="270"/>
    </row>
    <row r="147" spans="2:11" ht="17.25" customHeight="1" x14ac:dyDescent="0.3">
      <c r="B147" s="269"/>
      <c r="C147" s="273" t="s">
        <v>1576</v>
      </c>
      <c r="D147" s="273"/>
      <c r="E147" s="273"/>
      <c r="F147" s="274" t="s">
        <v>1577</v>
      </c>
      <c r="G147" s="275"/>
      <c r="H147" s="273"/>
      <c r="I147" s="273"/>
      <c r="J147" s="273" t="s">
        <v>1578</v>
      </c>
      <c r="K147" s="270"/>
    </row>
    <row r="148" spans="2:11" ht="5.25" customHeight="1" x14ac:dyDescent="0.3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 x14ac:dyDescent="0.3">
      <c r="B149" s="279"/>
      <c r="C149" s="304" t="s">
        <v>1582</v>
      </c>
      <c r="D149" s="259"/>
      <c r="E149" s="259"/>
      <c r="F149" s="305" t="s">
        <v>1579</v>
      </c>
      <c r="G149" s="259"/>
      <c r="H149" s="304" t="s">
        <v>1618</v>
      </c>
      <c r="I149" s="304" t="s">
        <v>1581</v>
      </c>
      <c r="J149" s="304">
        <v>120</v>
      </c>
      <c r="K149" s="300"/>
    </row>
    <row r="150" spans="2:11" ht="15" customHeight="1" x14ac:dyDescent="0.3">
      <c r="B150" s="279"/>
      <c r="C150" s="304" t="s">
        <v>1627</v>
      </c>
      <c r="D150" s="259"/>
      <c r="E150" s="259"/>
      <c r="F150" s="305" t="s">
        <v>1579</v>
      </c>
      <c r="G150" s="259"/>
      <c r="H150" s="304" t="s">
        <v>1638</v>
      </c>
      <c r="I150" s="304" t="s">
        <v>1581</v>
      </c>
      <c r="J150" s="304" t="s">
        <v>1629</v>
      </c>
      <c r="K150" s="300"/>
    </row>
    <row r="151" spans="2:11" ht="15" customHeight="1" x14ac:dyDescent="0.3">
      <c r="B151" s="279"/>
      <c r="C151" s="304" t="s">
        <v>101</v>
      </c>
      <c r="D151" s="259"/>
      <c r="E151" s="259"/>
      <c r="F151" s="305" t="s">
        <v>1579</v>
      </c>
      <c r="G151" s="259"/>
      <c r="H151" s="304" t="s">
        <v>1639</v>
      </c>
      <c r="I151" s="304" t="s">
        <v>1581</v>
      </c>
      <c r="J151" s="304" t="s">
        <v>1629</v>
      </c>
      <c r="K151" s="300"/>
    </row>
    <row r="152" spans="2:11" ht="15" customHeight="1" x14ac:dyDescent="0.3">
      <c r="B152" s="279"/>
      <c r="C152" s="304" t="s">
        <v>1584</v>
      </c>
      <c r="D152" s="259"/>
      <c r="E152" s="259"/>
      <c r="F152" s="305" t="s">
        <v>1585</v>
      </c>
      <c r="G152" s="259"/>
      <c r="H152" s="304" t="s">
        <v>1618</v>
      </c>
      <c r="I152" s="304" t="s">
        <v>1581</v>
      </c>
      <c r="J152" s="304">
        <v>50</v>
      </c>
      <c r="K152" s="300"/>
    </row>
    <row r="153" spans="2:11" ht="15" customHeight="1" x14ac:dyDescent="0.3">
      <c r="B153" s="279"/>
      <c r="C153" s="304" t="s">
        <v>1587</v>
      </c>
      <c r="D153" s="259"/>
      <c r="E153" s="259"/>
      <c r="F153" s="305" t="s">
        <v>1579</v>
      </c>
      <c r="G153" s="259"/>
      <c r="H153" s="304" t="s">
        <v>1618</v>
      </c>
      <c r="I153" s="304" t="s">
        <v>1589</v>
      </c>
      <c r="J153" s="304"/>
      <c r="K153" s="300"/>
    </row>
    <row r="154" spans="2:11" ht="15" customHeight="1" x14ac:dyDescent="0.3">
      <c r="B154" s="279"/>
      <c r="C154" s="304" t="s">
        <v>1598</v>
      </c>
      <c r="D154" s="259"/>
      <c r="E154" s="259"/>
      <c r="F154" s="305" t="s">
        <v>1585</v>
      </c>
      <c r="G154" s="259"/>
      <c r="H154" s="304" t="s">
        <v>1618</v>
      </c>
      <c r="I154" s="304" t="s">
        <v>1581</v>
      </c>
      <c r="J154" s="304">
        <v>50</v>
      </c>
      <c r="K154" s="300"/>
    </row>
    <row r="155" spans="2:11" ht="15" customHeight="1" x14ac:dyDescent="0.3">
      <c r="B155" s="279"/>
      <c r="C155" s="304" t="s">
        <v>1606</v>
      </c>
      <c r="D155" s="259"/>
      <c r="E155" s="259"/>
      <c r="F155" s="305" t="s">
        <v>1585</v>
      </c>
      <c r="G155" s="259"/>
      <c r="H155" s="304" t="s">
        <v>1618</v>
      </c>
      <c r="I155" s="304" t="s">
        <v>1581</v>
      </c>
      <c r="J155" s="304">
        <v>50</v>
      </c>
      <c r="K155" s="300"/>
    </row>
    <row r="156" spans="2:11" ht="15" customHeight="1" x14ac:dyDescent="0.3">
      <c r="B156" s="279"/>
      <c r="C156" s="304" t="s">
        <v>1604</v>
      </c>
      <c r="D156" s="259"/>
      <c r="E156" s="259"/>
      <c r="F156" s="305" t="s">
        <v>1585</v>
      </c>
      <c r="G156" s="259"/>
      <c r="H156" s="304" t="s">
        <v>1618</v>
      </c>
      <c r="I156" s="304" t="s">
        <v>1581</v>
      </c>
      <c r="J156" s="304">
        <v>50</v>
      </c>
      <c r="K156" s="300"/>
    </row>
    <row r="157" spans="2:11" ht="15" customHeight="1" x14ac:dyDescent="0.3">
      <c r="B157" s="279"/>
      <c r="C157" s="304" t="s">
        <v>118</v>
      </c>
      <c r="D157" s="259"/>
      <c r="E157" s="259"/>
      <c r="F157" s="305" t="s">
        <v>1579</v>
      </c>
      <c r="G157" s="259"/>
      <c r="H157" s="304" t="s">
        <v>1640</v>
      </c>
      <c r="I157" s="304" t="s">
        <v>1581</v>
      </c>
      <c r="J157" s="304" t="s">
        <v>1641</v>
      </c>
      <c r="K157" s="300"/>
    </row>
    <row r="158" spans="2:11" ht="15" customHeight="1" x14ac:dyDescent="0.3">
      <c r="B158" s="279"/>
      <c r="C158" s="304" t="s">
        <v>1642</v>
      </c>
      <c r="D158" s="259"/>
      <c r="E158" s="259"/>
      <c r="F158" s="305" t="s">
        <v>1579</v>
      </c>
      <c r="G158" s="259"/>
      <c r="H158" s="304" t="s">
        <v>1643</v>
      </c>
      <c r="I158" s="304" t="s">
        <v>1613</v>
      </c>
      <c r="J158" s="304"/>
      <c r="K158" s="300"/>
    </row>
    <row r="159" spans="2:11" ht="15" customHeight="1" x14ac:dyDescent="0.3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 x14ac:dyDescent="0.3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 x14ac:dyDescent="0.3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 x14ac:dyDescent="0.3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 x14ac:dyDescent="0.3">
      <c r="B163" s="250"/>
      <c r="C163" s="375" t="s">
        <v>1644</v>
      </c>
      <c r="D163" s="375"/>
      <c r="E163" s="375"/>
      <c r="F163" s="375"/>
      <c r="G163" s="375"/>
      <c r="H163" s="375"/>
      <c r="I163" s="375"/>
      <c r="J163" s="375"/>
      <c r="K163" s="251"/>
    </row>
    <row r="164" spans="2:11" ht="17.25" customHeight="1" x14ac:dyDescent="0.3">
      <c r="B164" s="250"/>
      <c r="C164" s="271" t="s">
        <v>1573</v>
      </c>
      <c r="D164" s="271"/>
      <c r="E164" s="271"/>
      <c r="F164" s="271" t="s">
        <v>1574</v>
      </c>
      <c r="G164" s="308"/>
      <c r="H164" s="309" t="s">
        <v>129</v>
      </c>
      <c r="I164" s="309" t="s">
        <v>57</v>
      </c>
      <c r="J164" s="271" t="s">
        <v>1575</v>
      </c>
      <c r="K164" s="251"/>
    </row>
    <row r="165" spans="2:11" ht="17.25" customHeight="1" x14ac:dyDescent="0.3">
      <c r="B165" s="252"/>
      <c r="C165" s="273" t="s">
        <v>1576</v>
      </c>
      <c r="D165" s="273"/>
      <c r="E165" s="273"/>
      <c r="F165" s="274" t="s">
        <v>1577</v>
      </c>
      <c r="G165" s="310"/>
      <c r="H165" s="311"/>
      <c r="I165" s="311"/>
      <c r="J165" s="273" t="s">
        <v>1578</v>
      </c>
      <c r="K165" s="253"/>
    </row>
    <row r="166" spans="2:11" ht="5.25" customHeight="1" x14ac:dyDescent="0.3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 x14ac:dyDescent="0.3">
      <c r="B167" s="279"/>
      <c r="C167" s="259" t="s">
        <v>1582</v>
      </c>
      <c r="D167" s="259"/>
      <c r="E167" s="259"/>
      <c r="F167" s="278" t="s">
        <v>1579</v>
      </c>
      <c r="G167" s="259"/>
      <c r="H167" s="259" t="s">
        <v>1618</v>
      </c>
      <c r="I167" s="259" t="s">
        <v>1581</v>
      </c>
      <c r="J167" s="259">
        <v>120</v>
      </c>
      <c r="K167" s="300"/>
    </row>
    <row r="168" spans="2:11" ht="15" customHeight="1" x14ac:dyDescent="0.3">
      <c r="B168" s="279"/>
      <c r="C168" s="259" t="s">
        <v>1627</v>
      </c>
      <c r="D168" s="259"/>
      <c r="E168" s="259"/>
      <c r="F168" s="278" t="s">
        <v>1579</v>
      </c>
      <c r="G168" s="259"/>
      <c r="H168" s="259" t="s">
        <v>1628</v>
      </c>
      <c r="I168" s="259" t="s">
        <v>1581</v>
      </c>
      <c r="J168" s="259" t="s">
        <v>1629</v>
      </c>
      <c r="K168" s="300"/>
    </row>
    <row r="169" spans="2:11" ht="15" customHeight="1" x14ac:dyDescent="0.3">
      <c r="B169" s="279"/>
      <c r="C169" s="259" t="s">
        <v>101</v>
      </c>
      <c r="D169" s="259"/>
      <c r="E169" s="259"/>
      <c r="F169" s="278" t="s">
        <v>1579</v>
      </c>
      <c r="G169" s="259"/>
      <c r="H169" s="259" t="s">
        <v>1645</v>
      </c>
      <c r="I169" s="259" t="s">
        <v>1581</v>
      </c>
      <c r="J169" s="259" t="s">
        <v>1629</v>
      </c>
      <c r="K169" s="300"/>
    </row>
    <row r="170" spans="2:11" ht="15" customHeight="1" x14ac:dyDescent="0.3">
      <c r="B170" s="279"/>
      <c r="C170" s="259" t="s">
        <v>1584</v>
      </c>
      <c r="D170" s="259"/>
      <c r="E170" s="259"/>
      <c r="F170" s="278" t="s">
        <v>1585</v>
      </c>
      <c r="G170" s="259"/>
      <c r="H170" s="259" t="s">
        <v>1645</v>
      </c>
      <c r="I170" s="259" t="s">
        <v>1581</v>
      </c>
      <c r="J170" s="259">
        <v>50</v>
      </c>
      <c r="K170" s="300"/>
    </row>
    <row r="171" spans="2:11" ht="15" customHeight="1" x14ac:dyDescent="0.3">
      <c r="B171" s="279"/>
      <c r="C171" s="259" t="s">
        <v>1587</v>
      </c>
      <c r="D171" s="259"/>
      <c r="E171" s="259"/>
      <c r="F171" s="278" t="s">
        <v>1579</v>
      </c>
      <c r="G171" s="259"/>
      <c r="H171" s="259" t="s">
        <v>1645</v>
      </c>
      <c r="I171" s="259" t="s">
        <v>1589</v>
      </c>
      <c r="J171" s="259"/>
      <c r="K171" s="300"/>
    </row>
    <row r="172" spans="2:11" ht="15" customHeight="1" x14ac:dyDescent="0.3">
      <c r="B172" s="279"/>
      <c r="C172" s="259" t="s">
        <v>1598</v>
      </c>
      <c r="D172" s="259"/>
      <c r="E172" s="259"/>
      <c r="F172" s="278" t="s">
        <v>1585</v>
      </c>
      <c r="G172" s="259"/>
      <c r="H172" s="259" t="s">
        <v>1645</v>
      </c>
      <c r="I172" s="259" t="s">
        <v>1581</v>
      </c>
      <c r="J172" s="259">
        <v>50</v>
      </c>
      <c r="K172" s="300"/>
    </row>
    <row r="173" spans="2:11" ht="15" customHeight="1" x14ac:dyDescent="0.3">
      <c r="B173" s="279"/>
      <c r="C173" s="259" t="s">
        <v>1606</v>
      </c>
      <c r="D173" s="259"/>
      <c r="E173" s="259"/>
      <c r="F173" s="278" t="s">
        <v>1585</v>
      </c>
      <c r="G173" s="259"/>
      <c r="H173" s="259" t="s">
        <v>1645</v>
      </c>
      <c r="I173" s="259" t="s">
        <v>1581</v>
      </c>
      <c r="J173" s="259">
        <v>50</v>
      </c>
      <c r="K173" s="300"/>
    </row>
    <row r="174" spans="2:11" ht="15" customHeight="1" x14ac:dyDescent="0.3">
      <c r="B174" s="279"/>
      <c r="C174" s="259" t="s">
        <v>1604</v>
      </c>
      <c r="D174" s="259"/>
      <c r="E174" s="259"/>
      <c r="F174" s="278" t="s">
        <v>1585</v>
      </c>
      <c r="G174" s="259"/>
      <c r="H174" s="259" t="s">
        <v>1645</v>
      </c>
      <c r="I174" s="259" t="s">
        <v>1581</v>
      </c>
      <c r="J174" s="259">
        <v>50</v>
      </c>
      <c r="K174" s="300"/>
    </row>
    <row r="175" spans="2:11" ht="15" customHeight="1" x14ac:dyDescent="0.3">
      <c r="B175" s="279"/>
      <c r="C175" s="259" t="s">
        <v>128</v>
      </c>
      <c r="D175" s="259"/>
      <c r="E175" s="259"/>
      <c r="F175" s="278" t="s">
        <v>1579</v>
      </c>
      <c r="G175" s="259"/>
      <c r="H175" s="259" t="s">
        <v>1646</v>
      </c>
      <c r="I175" s="259" t="s">
        <v>1647</v>
      </c>
      <c r="J175" s="259"/>
      <c r="K175" s="300"/>
    </row>
    <row r="176" spans="2:11" ht="15" customHeight="1" x14ac:dyDescent="0.3">
      <c r="B176" s="279"/>
      <c r="C176" s="259" t="s">
        <v>57</v>
      </c>
      <c r="D176" s="259"/>
      <c r="E176" s="259"/>
      <c r="F176" s="278" t="s">
        <v>1579</v>
      </c>
      <c r="G176" s="259"/>
      <c r="H176" s="259" t="s">
        <v>1648</v>
      </c>
      <c r="I176" s="259" t="s">
        <v>1649</v>
      </c>
      <c r="J176" s="259">
        <v>1</v>
      </c>
      <c r="K176" s="300"/>
    </row>
    <row r="177" spans="2:11" ht="15" customHeight="1" x14ac:dyDescent="0.3">
      <c r="B177" s="279"/>
      <c r="C177" s="259" t="s">
        <v>53</v>
      </c>
      <c r="D177" s="259"/>
      <c r="E177" s="259"/>
      <c r="F177" s="278" t="s">
        <v>1579</v>
      </c>
      <c r="G177" s="259"/>
      <c r="H177" s="259" t="s">
        <v>1650</v>
      </c>
      <c r="I177" s="259" t="s">
        <v>1581</v>
      </c>
      <c r="J177" s="259">
        <v>20</v>
      </c>
      <c r="K177" s="300"/>
    </row>
    <row r="178" spans="2:11" ht="15" customHeight="1" x14ac:dyDescent="0.3">
      <c r="B178" s="279"/>
      <c r="C178" s="259" t="s">
        <v>129</v>
      </c>
      <c r="D178" s="259"/>
      <c r="E178" s="259"/>
      <c r="F178" s="278" t="s">
        <v>1579</v>
      </c>
      <c r="G178" s="259"/>
      <c r="H178" s="259" t="s">
        <v>1651</v>
      </c>
      <c r="I178" s="259" t="s">
        <v>1581</v>
      </c>
      <c r="J178" s="259">
        <v>255</v>
      </c>
      <c r="K178" s="300"/>
    </row>
    <row r="179" spans="2:11" ht="15" customHeight="1" x14ac:dyDescent="0.3">
      <c r="B179" s="279"/>
      <c r="C179" s="259" t="s">
        <v>130</v>
      </c>
      <c r="D179" s="259"/>
      <c r="E179" s="259"/>
      <c r="F179" s="278" t="s">
        <v>1579</v>
      </c>
      <c r="G179" s="259"/>
      <c r="H179" s="259" t="s">
        <v>1544</v>
      </c>
      <c r="I179" s="259" t="s">
        <v>1581</v>
      </c>
      <c r="J179" s="259">
        <v>10</v>
      </c>
      <c r="K179" s="300"/>
    </row>
    <row r="180" spans="2:11" ht="15" customHeight="1" x14ac:dyDescent="0.3">
      <c r="B180" s="279"/>
      <c r="C180" s="259" t="s">
        <v>131</v>
      </c>
      <c r="D180" s="259"/>
      <c r="E180" s="259"/>
      <c r="F180" s="278" t="s">
        <v>1579</v>
      </c>
      <c r="G180" s="259"/>
      <c r="H180" s="259" t="s">
        <v>1652</v>
      </c>
      <c r="I180" s="259" t="s">
        <v>1613</v>
      </c>
      <c r="J180" s="259"/>
      <c r="K180" s="300"/>
    </row>
    <row r="181" spans="2:11" ht="15" customHeight="1" x14ac:dyDescent="0.3">
      <c r="B181" s="279"/>
      <c r="C181" s="259" t="s">
        <v>1653</v>
      </c>
      <c r="D181" s="259"/>
      <c r="E181" s="259"/>
      <c r="F181" s="278" t="s">
        <v>1579</v>
      </c>
      <c r="G181" s="259"/>
      <c r="H181" s="259" t="s">
        <v>1654</v>
      </c>
      <c r="I181" s="259" t="s">
        <v>1613</v>
      </c>
      <c r="J181" s="259"/>
      <c r="K181" s="300"/>
    </row>
    <row r="182" spans="2:11" ht="15" customHeight="1" x14ac:dyDescent="0.3">
      <c r="B182" s="279"/>
      <c r="C182" s="259" t="s">
        <v>1642</v>
      </c>
      <c r="D182" s="259"/>
      <c r="E182" s="259"/>
      <c r="F182" s="278" t="s">
        <v>1579</v>
      </c>
      <c r="G182" s="259"/>
      <c r="H182" s="259" t="s">
        <v>1655</v>
      </c>
      <c r="I182" s="259" t="s">
        <v>1613</v>
      </c>
      <c r="J182" s="259"/>
      <c r="K182" s="300"/>
    </row>
    <row r="183" spans="2:11" ht="15" customHeight="1" x14ac:dyDescent="0.3">
      <c r="B183" s="279"/>
      <c r="C183" s="259" t="s">
        <v>133</v>
      </c>
      <c r="D183" s="259"/>
      <c r="E183" s="259"/>
      <c r="F183" s="278" t="s">
        <v>1585</v>
      </c>
      <c r="G183" s="259"/>
      <c r="H183" s="259" t="s">
        <v>1656</v>
      </c>
      <c r="I183" s="259" t="s">
        <v>1581</v>
      </c>
      <c r="J183" s="259">
        <v>50</v>
      </c>
      <c r="K183" s="300"/>
    </row>
    <row r="184" spans="2:11" ht="15" customHeight="1" x14ac:dyDescent="0.3">
      <c r="B184" s="279"/>
      <c r="C184" s="259" t="s">
        <v>1657</v>
      </c>
      <c r="D184" s="259"/>
      <c r="E184" s="259"/>
      <c r="F184" s="278" t="s">
        <v>1585</v>
      </c>
      <c r="G184" s="259"/>
      <c r="H184" s="259" t="s">
        <v>1658</v>
      </c>
      <c r="I184" s="259" t="s">
        <v>1659</v>
      </c>
      <c r="J184" s="259"/>
      <c r="K184" s="300"/>
    </row>
    <row r="185" spans="2:11" ht="15" customHeight="1" x14ac:dyDescent="0.3">
      <c r="B185" s="279"/>
      <c r="C185" s="259" t="s">
        <v>1660</v>
      </c>
      <c r="D185" s="259"/>
      <c r="E185" s="259"/>
      <c r="F185" s="278" t="s">
        <v>1585</v>
      </c>
      <c r="G185" s="259"/>
      <c r="H185" s="259" t="s">
        <v>1661</v>
      </c>
      <c r="I185" s="259" t="s">
        <v>1659</v>
      </c>
      <c r="J185" s="259"/>
      <c r="K185" s="300"/>
    </row>
    <row r="186" spans="2:11" ht="15" customHeight="1" x14ac:dyDescent="0.3">
      <c r="B186" s="279"/>
      <c r="C186" s="259" t="s">
        <v>1662</v>
      </c>
      <c r="D186" s="259"/>
      <c r="E186" s="259"/>
      <c r="F186" s="278" t="s">
        <v>1585</v>
      </c>
      <c r="G186" s="259"/>
      <c r="H186" s="259" t="s">
        <v>1663</v>
      </c>
      <c r="I186" s="259" t="s">
        <v>1659</v>
      </c>
      <c r="J186" s="259"/>
      <c r="K186" s="300"/>
    </row>
    <row r="187" spans="2:11" ht="15" customHeight="1" x14ac:dyDescent="0.3">
      <c r="B187" s="279"/>
      <c r="C187" s="312" t="s">
        <v>1664</v>
      </c>
      <c r="D187" s="259"/>
      <c r="E187" s="259"/>
      <c r="F187" s="278" t="s">
        <v>1585</v>
      </c>
      <c r="G187" s="259"/>
      <c r="H187" s="259" t="s">
        <v>1665</v>
      </c>
      <c r="I187" s="259" t="s">
        <v>1666</v>
      </c>
      <c r="J187" s="313" t="s">
        <v>1667</v>
      </c>
      <c r="K187" s="300"/>
    </row>
    <row r="188" spans="2:11" ht="15" customHeight="1" x14ac:dyDescent="0.3">
      <c r="B188" s="279"/>
      <c r="C188" s="264" t="s">
        <v>42</v>
      </c>
      <c r="D188" s="259"/>
      <c r="E188" s="259"/>
      <c r="F188" s="278" t="s">
        <v>1579</v>
      </c>
      <c r="G188" s="259"/>
      <c r="H188" s="255" t="s">
        <v>1668</v>
      </c>
      <c r="I188" s="259" t="s">
        <v>1669</v>
      </c>
      <c r="J188" s="259"/>
      <c r="K188" s="300"/>
    </row>
    <row r="189" spans="2:11" ht="15" customHeight="1" x14ac:dyDescent="0.3">
      <c r="B189" s="279"/>
      <c r="C189" s="264" t="s">
        <v>1670</v>
      </c>
      <c r="D189" s="259"/>
      <c r="E189" s="259"/>
      <c r="F189" s="278" t="s">
        <v>1579</v>
      </c>
      <c r="G189" s="259"/>
      <c r="H189" s="259" t="s">
        <v>1671</v>
      </c>
      <c r="I189" s="259" t="s">
        <v>1613</v>
      </c>
      <c r="J189" s="259"/>
      <c r="K189" s="300"/>
    </row>
    <row r="190" spans="2:11" ht="15" customHeight="1" x14ac:dyDescent="0.3">
      <c r="B190" s="279"/>
      <c r="C190" s="264" t="s">
        <v>1672</v>
      </c>
      <c r="D190" s="259"/>
      <c r="E190" s="259"/>
      <c r="F190" s="278" t="s">
        <v>1579</v>
      </c>
      <c r="G190" s="259"/>
      <c r="H190" s="259" t="s">
        <v>1673</v>
      </c>
      <c r="I190" s="259" t="s">
        <v>1613</v>
      </c>
      <c r="J190" s="259"/>
      <c r="K190" s="300"/>
    </row>
    <row r="191" spans="2:11" ht="15" customHeight="1" x14ac:dyDescent="0.3">
      <c r="B191" s="279"/>
      <c r="C191" s="264" t="s">
        <v>1674</v>
      </c>
      <c r="D191" s="259"/>
      <c r="E191" s="259"/>
      <c r="F191" s="278" t="s">
        <v>1585</v>
      </c>
      <c r="G191" s="259"/>
      <c r="H191" s="259" t="s">
        <v>1675</v>
      </c>
      <c r="I191" s="259" t="s">
        <v>1613</v>
      </c>
      <c r="J191" s="259"/>
      <c r="K191" s="300"/>
    </row>
    <row r="192" spans="2:11" ht="15" customHeight="1" x14ac:dyDescent="0.3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 x14ac:dyDescent="0.3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 x14ac:dyDescent="0.3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 x14ac:dyDescent="0.3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x14ac:dyDescent="0.3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 x14ac:dyDescent="0.3">
      <c r="B197" s="250"/>
      <c r="C197" s="375" t="s">
        <v>1676</v>
      </c>
      <c r="D197" s="375"/>
      <c r="E197" s="375"/>
      <c r="F197" s="375"/>
      <c r="G197" s="375"/>
      <c r="H197" s="375"/>
      <c r="I197" s="375"/>
      <c r="J197" s="375"/>
      <c r="K197" s="251"/>
    </row>
    <row r="198" spans="2:11" ht="25.5" customHeight="1" x14ac:dyDescent="0.3">
      <c r="B198" s="250"/>
      <c r="C198" s="315" t="s">
        <v>1677</v>
      </c>
      <c r="D198" s="315"/>
      <c r="E198" s="315"/>
      <c r="F198" s="315" t="s">
        <v>1678</v>
      </c>
      <c r="G198" s="316"/>
      <c r="H198" s="379" t="s">
        <v>1679</v>
      </c>
      <c r="I198" s="379"/>
      <c r="J198" s="379"/>
      <c r="K198" s="251"/>
    </row>
    <row r="199" spans="2:11" ht="5.25" customHeight="1" x14ac:dyDescent="0.3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 x14ac:dyDescent="0.3">
      <c r="B200" s="279"/>
      <c r="C200" s="259" t="s">
        <v>1669</v>
      </c>
      <c r="D200" s="259"/>
      <c r="E200" s="259"/>
      <c r="F200" s="278" t="s">
        <v>43</v>
      </c>
      <c r="G200" s="259"/>
      <c r="H200" s="380" t="s">
        <v>1680</v>
      </c>
      <c r="I200" s="380"/>
      <c r="J200" s="380"/>
      <c r="K200" s="300"/>
    </row>
    <row r="201" spans="2:11" ht="15" customHeight="1" x14ac:dyDescent="0.3">
      <c r="B201" s="279"/>
      <c r="C201" s="285"/>
      <c r="D201" s="259"/>
      <c r="E201" s="259"/>
      <c r="F201" s="278" t="s">
        <v>44</v>
      </c>
      <c r="G201" s="259"/>
      <c r="H201" s="380" t="s">
        <v>1681</v>
      </c>
      <c r="I201" s="380"/>
      <c r="J201" s="380"/>
      <c r="K201" s="300"/>
    </row>
    <row r="202" spans="2:11" ht="15" customHeight="1" x14ac:dyDescent="0.3">
      <c r="B202" s="279"/>
      <c r="C202" s="285"/>
      <c r="D202" s="259"/>
      <c r="E202" s="259"/>
      <c r="F202" s="278" t="s">
        <v>47</v>
      </c>
      <c r="G202" s="259"/>
      <c r="H202" s="380" t="s">
        <v>1682</v>
      </c>
      <c r="I202" s="380"/>
      <c r="J202" s="380"/>
      <c r="K202" s="300"/>
    </row>
    <row r="203" spans="2:11" ht="15" customHeight="1" x14ac:dyDescent="0.3">
      <c r="B203" s="279"/>
      <c r="C203" s="259"/>
      <c r="D203" s="259"/>
      <c r="E203" s="259"/>
      <c r="F203" s="278" t="s">
        <v>45</v>
      </c>
      <c r="G203" s="259"/>
      <c r="H203" s="380" t="s">
        <v>1683</v>
      </c>
      <c r="I203" s="380"/>
      <c r="J203" s="380"/>
      <c r="K203" s="300"/>
    </row>
    <row r="204" spans="2:11" ht="15" customHeight="1" x14ac:dyDescent="0.3">
      <c r="B204" s="279"/>
      <c r="C204" s="259"/>
      <c r="D204" s="259"/>
      <c r="E204" s="259"/>
      <c r="F204" s="278" t="s">
        <v>46</v>
      </c>
      <c r="G204" s="259"/>
      <c r="H204" s="380" t="s">
        <v>1684</v>
      </c>
      <c r="I204" s="380"/>
      <c r="J204" s="380"/>
      <c r="K204" s="300"/>
    </row>
    <row r="205" spans="2:11" ht="15" customHeight="1" x14ac:dyDescent="0.3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 x14ac:dyDescent="0.3">
      <c r="B206" s="279"/>
      <c r="C206" s="259" t="s">
        <v>1625</v>
      </c>
      <c r="D206" s="259"/>
      <c r="E206" s="259"/>
      <c r="F206" s="278" t="s">
        <v>85</v>
      </c>
      <c r="G206" s="259"/>
      <c r="H206" s="380" t="s">
        <v>1685</v>
      </c>
      <c r="I206" s="380"/>
      <c r="J206" s="380"/>
      <c r="K206" s="300"/>
    </row>
    <row r="207" spans="2:11" ht="15" customHeight="1" x14ac:dyDescent="0.3">
      <c r="B207" s="279"/>
      <c r="C207" s="285"/>
      <c r="D207" s="259"/>
      <c r="E207" s="259"/>
      <c r="F207" s="278" t="s">
        <v>1525</v>
      </c>
      <c r="G207" s="259"/>
      <c r="H207" s="380" t="s">
        <v>1526</v>
      </c>
      <c r="I207" s="380"/>
      <c r="J207" s="380"/>
      <c r="K207" s="300"/>
    </row>
    <row r="208" spans="2:11" ht="15" customHeight="1" x14ac:dyDescent="0.3">
      <c r="B208" s="279"/>
      <c r="C208" s="259"/>
      <c r="D208" s="259"/>
      <c r="E208" s="259"/>
      <c r="F208" s="278" t="s">
        <v>1523</v>
      </c>
      <c r="G208" s="259"/>
      <c r="H208" s="380" t="s">
        <v>1686</v>
      </c>
      <c r="I208" s="380"/>
      <c r="J208" s="380"/>
      <c r="K208" s="300"/>
    </row>
    <row r="209" spans="2:11" ht="15" customHeight="1" x14ac:dyDescent="0.3">
      <c r="B209" s="317"/>
      <c r="C209" s="285"/>
      <c r="D209" s="285"/>
      <c r="E209" s="285"/>
      <c r="F209" s="278" t="s">
        <v>79</v>
      </c>
      <c r="G209" s="264"/>
      <c r="H209" s="381" t="s">
        <v>78</v>
      </c>
      <c r="I209" s="381"/>
      <c r="J209" s="381"/>
      <c r="K209" s="318"/>
    </row>
    <row r="210" spans="2:11" ht="15" customHeight="1" x14ac:dyDescent="0.3">
      <c r="B210" s="317"/>
      <c r="C210" s="285"/>
      <c r="D210" s="285"/>
      <c r="E210" s="285"/>
      <c r="F210" s="278" t="s">
        <v>1527</v>
      </c>
      <c r="G210" s="264"/>
      <c r="H210" s="381" t="s">
        <v>205</v>
      </c>
      <c r="I210" s="381"/>
      <c r="J210" s="381"/>
      <c r="K210" s="318"/>
    </row>
    <row r="211" spans="2:11" ht="15" customHeight="1" x14ac:dyDescent="0.3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 x14ac:dyDescent="0.3">
      <c r="B212" s="317"/>
      <c r="C212" s="259" t="s">
        <v>1649</v>
      </c>
      <c r="D212" s="285"/>
      <c r="E212" s="285"/>
      <c r="F212" s="278">
        <v>1</v>
      </c>
      <c r="G212" s="264"/>
      <c r="H212" s="381" t="s">
        <v>1687</v>
      </c>
      <c r="I212" s="381"/>
      <c r="J212" s="381"/>
      <c r="K212" s="318"/>
    </row>
    <row r="213" spans="2:11" ht="15" customHeight="1" x14ac:dyDescent="0.3">
      <c r="B213" s="317"/>
      <c r="C213" s="285"/>
      <c r="D213" s="285"/>
      <c r="E213" s="285"/>
      <c r="F213" s="278">
        <v>2</v>
      </c>
      <c r="G213" s="264"/>
      <c r="H213" s="381" t="s">
        <v>1688</v>
      </c>
      <c r="I213" s="381"/>
      <c r="J213" s="381"/>
      <c r="K213" s="318"/>
    </row>
    <row r="214" spans="2:11" ht="15" customHeight="1" x14ac:dyDescent="0.3">
      <c r="B214" s="317"/>
      <c r="C214" s="285"/>
      <c r="D214" s="285"/>
      <c r="E214" s="285"/>
      <c r="F214" s="278">
        <v>3</v>
      </c>
      <c r="G214" s="264"/>
      <c r="H214" s="381" t="s">
        <v>1689</v>
      </c>
      <c r="I214" s="381"/>
      <c r="J214" s="381"/>
      <c r="K214" s="318"/>
    </row>
    <row r="215" spans="2:11" ht="15" customHeight="1" x14ac:dyDescent="0.3">
      <c r="B215" s="317"/>
      <c r="C215" s="285"/>
      <c r="D215" s="285"/>
      <c r="E215" s="285"/>
      <c r="F215" s="278">
        <v>4</v>
      </c>
      <c r="G215" s="264"/>
      <c r="H215" s="381" t="s">
        <v>1690</v>
      </c>
      <c r="I215" s="381"/>
      <c r="J215" s="381"/>
      <c r="K215" s="318"/>
    </row>
    <row r="216" spans="2:11" ht="12.75" customHeight="1" x14ac:dyDescent="0.3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79999999996" right="0.59027779999999996" top="0.59027779999999996" bottom="0.59027779999999996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17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2"/>
      <c r="B1" s="108"/>
      <c r="C1" s="108"/>
      <c r="D1" s="109" t="s">
        <v>1</v>
      </c>
      <c r="E1" s="108"/>
      <c r="F1" s="110" t="s">
        <v>109</v>
      </c>
      <c r="G1" s="369" t="s">
        <v>110</v>
      </c>
      <c r="H1" s="369"/>
      <c r="I1" s="111"/>
      <c r="J1" s="110" t="s">
        <v>111</v>
      </c>
      <c r="K1" s="109" t="s">
        <v>112</v>
      </c>
      <c r="L1" s="110" t="s">
        <v>113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 x14ac:dyDescent="0.3">
      <c r="L2" s="360" t="s">
        <v>8</v>
      </c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5" t="s">
        <v>81</v>
      </c>
    </row>
    <row r="3" spans="1:70" ht="6.95" customHeight="1" x14ac:dyDescent="0.3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82</v>
      </c>
    </row>
    <row r="4" spans="1:70" ht="36.950000000000003" customHeight="1" x14ac:dyDescent="0.3">
      <c r="B4" s="29"/>
      <c r="C4" s="30"/>
      <c r="D4" s="31" t="s">
        <v>114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 x14ac:dyDescent="0.3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 x14ac:dyDescent="0.3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16.5" customHeight="1" x14ac:dyDescent="0.3">
      <c r="B7" s="29"/>
      <c r="C7" s="30"/>
      <c r="D7" s="30"/>
      <c r="E7" s="370" t="str">
        <f>'Rekapitulace stavby'!K6</f>
        <v>Dostihová - Strakonická - Protihluková opatření</v>
      </c>
      <c r="F7" s="371"/>
      <c r="G7" s="371"/>
      <c r="H7" s="371"/>
      <c r="I7" s="113"/>
      <c r="J7" s="30"/>
      <c r="K7" s="32"/>
    </row>
    <row r="8" spans="1:70" s="1" customFormat="1" ht="15" x14ac:dyDescent="0.3">
      <c r="B8" s="42"/>
      <c r="C8" s="43"/>
      <c r="D8" s="38" t="s">
        <v>115</v>
      </c>
      <c r="E8" s="43"/>
      <c r="F8" s="43"/>
      <c r="G8" s="43"/>
      <c r="H8" s="43"/>
      <c r="I8" s="114"/>
      <c r="J8" s="43"/>
      <c r="K8" s="46"/>
    </row>
    <row r="9" spans="1:70" s="1" customFormat="1" ht="36.950000000000003" customHeight="1" x14ac:dyDescent="0.3">
      <c r="B9" s="42"/>
      <c r="C9" s="43"/>
      <c r="D9" s="43"/>
      <c r="E9" s="372" t="s">
        <v>116</v>
      </c>
      <c r="F9" s="373"/>
      <c r="G9" s="373"/>
      <c r="H9" s="373"/>
      <c r="I9" s="114"/>
      <c r="J9" s="43"/>
      <c r="K9" s="46"/>
    </row>
    <row r="10" spans="1:70" s="1" customFormat="1" x14ac:dyDescent="0.3">
      <c r="B10" s="42"/>
      <c r="C10" s="43"/>
      <c r="D10" s="43"/>
      <c r="E10" s="43"/>
      <c r="F10" s="43"/>
      <c r="G10" s="43"/>
      <c r="H10" s="43"/>
      <c r="I10" s="114"/>
      <c r="J10" s="43"/>
      <c r="K10" s="46"/>
    </row>
    <row r="11" spans="1:70" s="1" customFormat="1" ht="14.45" customHeight="1" x14ac:dyDescent="0.3">
      <c r="B11" s="42"/>
      <c r="C11" s="43"/>
      <c r="D11" s="38" t="s">
        <v>21</v>
      </c>
      <c r="E11" s="43"/>
      <c r="F11" s="36" t="s">
        <v>5</v>
      </c>
      <c r="G11" s="43"/>
      <c r="H11" s="43"/>
      <c r="I11" s="115" t="s">
        <v>22</v>
      </c>
      <c r="J11" s="36" t="s">
        <v>5</v>
      </c>
      <c r="K11" s="46"/>
    </row>
    <row r="12" spans="1:70" s="1" customFormat="1" ht="14.45" customHeight="1" x14ac:dyDescent="0.3">
      <c r="B12" s="42"/>
      <c r="C12" s="43"/>
      <c r="D12" s="38" t="s">
        <v>23</v>
      </c>
      <c r="E12" s="43"/>
      <c r="F12" s="36" t="s">
        <v>24</v>
      </c>
      <c r="G12" s="43"/>
      <c r="H12" s="43"/>
      <c r="I12" s="115" t="s">
        <v>25</v>
      </c>
      <c r="J12" s="116" t="str">
        <f>'Rekapitulace stavby'!AN8</f>
        <v>15. 10. 2018</v>
      </c>
      <c r="K12" s="46"/>
    </row>
    <row r="13" spans="1:70" s="1" customFormat="1" ht="10.9" customHeight="1" x14ac:dyDescent="0.3">
      <c r="B13" s="42"/>
      <c r="C13" s="43"/>
      <c r="D13" s="43"/>
      <c r="E13" s="43"/>
      <c r="F13" s="43"/>
      <c r="G13" s="43"/>
      <c r="H13" s="43"/>
      <c r="I13" s="114"/>
      <c r="J13" s="43"/>
      <c r="K13" s="46"/>
    </row>
    <row r="14" spans="1:70" s="1" customFormat="1" ht="14.45" customHeight="1" x14ac:dyDescent="0.3">
      <c r="B14" s="42"/>
      <c r="C14" s="43"/>
      <c r="D14" s="38" t="s">
        <v>27</v>
      </c>
      <c r="E14" s="43"/>
      <c r="F14" s="43"/>
      <c r="G14" s="43"/>
      <c r="H14" s="43"/>
      <c r="I14" s="115" t="s">
        <v>28</v>
      </c>
      <c r="J14" s="36" t="s">
        <v>5</v>
      </c>
      <c r="K14" s="46"/>
    </row>
    <row r="15" spans="1:70" s="1" customFormat="1" ht="18" customHeight="1" x14ac:dyDescent="0.3">
      <c r="B15" s="42"/>
      <c r="C15" s="43"/>
      <c r="D15" s="43"/>
      <c r="E15" s="36" t="s">
        <v>29</v>
      </c>
      <c r="F15" s="43"/>
      <c r="G15" s="43"/>
      <c r="H15" s="43"/>
      <c r="I15" s="115" t="s">
        <v>30</v>
      </c>
      <c r="J15" s="36" t="s">
        <v>5</v>
      </c>
      <c r="K15" s="46"/>
    </row>
    <row r="16" spans="1:70" s="1" customFormat="1" ht="6.95" customHeight="1" x14ac:dyDescent="0.3">
      <c r="B16" s="42"/>
      <c r="C16" s="43"/>
      <c r="D16" s="43"/>
      <c r="E16" s="43"/>
      <c r="F16" s="43"/>
      <c r="G16" s="43"/>
      <c r="H16" s="43"/>
      <c r="I16" s="114"/>
      <c r="J16" s="43"/>
      <c r="K16" s="46"/>
    </row>
    <row r="17" spans="2:11" s="1" customFormat="1" ht="14.45" customHeight="1" x14ac:dyDescent="0.3">
      <c r="B17" s="42"/>
      <c r="C17" s="43"/>
      <c r="D17" s="38" t="s">
        <v>31</v>
      </c>
      <c r="E17" s="43"/>
      <c r="F17" s="43"/>
      <c r="G17" s="43"/>
      <c r="H17" s="43"/>
      <c r="I17" s="115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 x14ac:dyDescent="0.3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15" t="s">
        <v>30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 x14ac:dyDescent="0.3">
      <c r="B19" s="42"/>
      <c r="C19" s="43"/>
      <c r="D19" s="43"/>
      <c r="E19" s="43"/>
      <c r="F19" s="43"/>
      <c r="G19" s="43"/>
      <c r="H19" s="43"/>
      <c r="I19" s="114"/>
      <c r="J19" s="43"/>
      <c r="K19" s="46"/>
    </row>
    <row r="20" spans="2:11" s="1" customFormat="1" ht="14.45" customHeight="1" x14ac:dyDescent="0.3">
      <c r="B20" s="42"/>
      <c r="C20" s="43"/>
      <c r="D20" s="38" t="s">
        <v>33</v>
      </c>
      <c r="E20" s="43"/>
      <c r="F20" s="43"/>
      <c r="G20" s="43"/>
      <c r="H20" s="43"/>
      <c r="I20" s="115" t="s">
        <v>28</v>
      </c>
      <c r="J20" s="36" t="s">
        <v>5</v>
      </c>
      <c r="K20" s="46"/>
    </row>
    <row r="21" spans="2:11" s="1" customFormat="1" ht="18" customHeight="1" x14ac:dyDescent="0.3">
      <c r="B21" s="42"/>
      <c r="C21" s="43"/>
      <c r="D21" s="43"/>
      <c r="E21" s="36" t="s">
        <v>34</v>
      </c>
      <c r="F21" s="43"/>
      <c r="G21" s="43"/>
      <c r="H21" s="43"/>
      <c r="I21" s="115" t="s">
        <v>30</v>
      </c>
      <c r="J21" s="36" t="s">
        <v>5</v>
      </c>
      <c r="K21" s="46"/>
    </row>
    <row r="22" spans="2:11" s="1" customFormat="1" ht="6.95" customHeight="1" x14ac:dyDescent="0.3">
      <c r="B22" s="42"/>
      <c r="C22" s="43"/>
      <c r="D22" s="43"/>
      <c r="E22" s="43"/>
      <c r="F22" s="43"/>
      <c r="G22" s="43"/>
      <c r="H22" s="43"/>
      <c r="I22" s="114"/>
      <c r="J22" s="43"/>
      <c r="K22" s="46"/>
    </row>
    <row r="23" spans="2:11" s="1" customFormat="1" ht="14.45" customHeight="1" x14ac:dyDescent="0.3">
      <c r="B23" s="42"/>
      <c r="C23" s="43"/>
      <c r="D23" s="38" t="s">
        <v>36</v>
      </c>
      <c r="E23" s="43"/>
      <c r="F23" s="43"/>
      <c r="G23" s="43"/>
      <c r="H23" s="43"/>
      <c r="I23" s="114"/>
      <c r="J23" s="43"/>
      <c r="K23" s="46"/>
    </row>
    <row r="24" spans="2:11" s="7" customFormat="1" ht="16.5" customHeight="1" x14ac:dyDescent="0.3">
      <c r="B24" s="117"/>
      <c r="C24" s="118"/>
      <c r="D24" s="118"/>
      <c r="E24" s="350" t="s">
        <v>5</v>
      </c>
      <c r="F24" s="350"/>
      <c r="G24" s="350"/>
      <c r="H24" s="350"/>
      <c r="I24" s="119"/>
      <c r="J24" s="118"/>
      <c r="K24" s="120"/>
    </row>
    <row r="25" spans="2:11" s="1" customFormat="1" ht="6.95" customHeight="1" x14ac:dyDescent="0.3">
      <c r="B25" s="42"/>
      <c r="C25" s="43"/>
      <c r="D25" s="43"/>
      <c r="E25" s="43"/>
      <c r="F25" s="43"/>
      <c r="G25" s="43"/>
      <c r="H25" s="43"/>
      <c r="I25" s="114"/>
      <c r="J25" s="43"/>
      <c r="K25" s="46"/>
    </row>
    <row r="26" spans="2:11" s="1" customFormat="1" ht="6.95" customHeight="1" x14ac:dyDescent="0.3">
      <c r="B26" s="42"/>
      <c r="C26" s="43"/>
      <c r="D26" s="69"/>
      <c r="E26" s="69"/>
      <c r="F26" s="69"/>
      <c r="G26" s="69"/>
      <c r="H26" s="69"/>
      <c r="I26" s="121"/>
      <c r="J26" s="69"/>
      <c r="K26" s="122"/>
    </row>
    <row r="27" spans="2:11" s="1" customFormat="1" ht="25.35" customHeight="1" x14ac:dyDescent="0.3">
      <c r="B27" s="42"/>
      <c r="C27" s="43"/>
      <c r="D27" s="123" t="s">
        <v>38</v>
      </c>
      <c r="E27" s="43"/>
      <c r="F27" s="43"/>
      <c r="G27" s="43"/>
      <c r="H27" s="43"/>
      <c r="I27" s="114"/>
      <c r="J27" s="124">
        <f>ROUND(J81,2)</f>
        <v>0</v>
      </c>
      <c r="K27" s="46"/>
    </row>
    <row r="28" spans="2:11" s="1" customFormat="1" ht="6.95" customHeight="1" x14ac:dyDescent="0.3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14.45" customHeight="1" x14ac:dyDescent="0.3">
      <c r="B29" s="42"/>
      <c r="C29" s="43"/>
      <c r="D29" s="43"/>
      <c r="E29" s="43"/>
      <c r="F29" s="47" t="s">
        <v>40</v>
      </c>
      <c r="G29" s="43"/>
      <c r="H29" s="43"/>
      <c r="I29" s="125" t="s">
        <v>39</v>
      </c>
      <c r="J29" s="47" t="s">
        <v>41</v>
      </c>
      <c r="K29" s="46"/>
    </row>
    <row r="30" spans="2:11" s="1" customFormat="1" ht="14.45" customHeight="1" x14ac:dyDescent="0.3">
      <c r="B30" s="42"/>
      <c r="C30" s="43"/>
      <c r="D30" s="50" t="s">
        <v>42</v>
      </c>
      <c r="E30" s="50" t="s">
        <v>43</v>
      </c>
      <c r="F30" s="126">
        <f>ROUND(SUM(BE81:BE116), 2)</f>
        <v>0</v>
      </c>
      <c r="G30" s="43"/>
      <c r="H30" s="43"/>
      <c r="I30" s="127">
        <v>0.21</v>
      </c>
      <c r="J30" s="126">
        <f>ROUND(ROUND((SUM(BE81:BE116)), 2)*I30, 2)</f>
        <v>0</v>
      </c>
      <c r="K30" s="46"/>
    </row>
    <row r="31" spans="2:11" s="1" customFormat="1" ht="14.45" customHeight="1" x14ac:dyDescent="0.3">
      <c r="B31" s="42"/>
      <c r="C31" s="43"/>
      <c r="D31" s="43"/>
      <c r="E31" s="50" t="s">
        <v>44</v>
      </c>
      <c r="F31" s="126">
        <f>ROUND(SUM(BF81:BF116), 2)</f>
        <v>0</v>
      </c>
      <c r="G31" s="43"/>
      <c r="H31" s="43"/>
      <c r="I31" s="127">
        <v>0.15</v>
      </c>
      <c r="J31" s="126">
        <f>ROUND(ROUND((SUM(BF81:BF116)), 2)*I31, 2)</f>
        <v>0</v>
      </c>
      <c r="K31" s="46"/>
    </row>
    <row r="32" spans="2:11" s="1" customFormat="1" ht="14.45" hidden="1" customHeight="1" x14ac:dyDescent="0.3">
      <c r="B32" s="42"/>
      <c r="C32" s="43"/>
      <c r="D32" s="43"/>
      <c r="E32" s="50" t="s">
        <v>45</v>
      </c>
      <c r="F32" s="126">
        <f>ROUND(SUM(BG81:BG116), 2)</f>
        <v>0</v>
      </c>
      <c r="G32" s="43"/>
      <c r="H32" s="43"/>
      <c r="I32" s="127">
        <v>0.21</v>
      </c>
      <c r="J32" s="126">
        <v>0</v>
      </c>
      <c r="K32" s="46"/>
    </row>
    <row r="33" spans="2:11" s="1" customFormat="1" ht="14.45" hidden="1" customHeight="1" x14ac:dyDescent="0.3">
      <c r="B33" s="42"/>
      <c r="C33" s="43"/>
      <c r="D33" s="43"/>
      <c r="E33" s="50" t="s">
        <v>46</v>
      </c>
      <c r="F33" s="126">
        <f>ROUND(SUM(BH81:BH116), 2)</f>
        <v>0</v>
      </c>
      <c r="G33" s="43"/>
      <c r="H33" s="43"/>
      <c r="I33" s="127">
        <v>0.15</v>
      </c>
      <c r="J33" s="126">
        <v>0</v>
      </c>
      <c r="K33" s="46"/>
    </row>
    <row r="34" spans="2:11" s="1" customFormat="1" ht="14.45" hidden="1" customHeight="1" x14ac:dyDescent="0.3">
      <c r="B34" s="42"/>
      <c r="C34" s="43"/>
      <c r="D34" s="43"/>
      <c r="E34" s="50" t="s">
        <v>47</v>
      </c>
      <c r="F34" s="126">
        <f>ROUND(SUM(BI81:BI116), 2)</f>
        <v>0</v>
      </c>
      <c r="G34" s="43"/>
      <c r="H34" s="43"/>
      <c r="I34" s="127">
        <v>0</v>
      </c>
      <c r="J34" s="126">
        <v>0</v>
      </c>
      <c r="K34" s="46"/>
    </row>
    <row r="35" spans="2:11" s="1" customFormat="1" ht="6.95" customHeight="1" x14ac:dyDescent="0.3">
      <c r="B35" s="42"/>
      <c r="C35" s="43"/>
      <c r="D35" s="43"/>
      <c r="E35" s="43"/>
      <c r="F35" s="43"/>
      <c r="G35" s="43"/>
      <c r="H35" s="43"/>
      <c r="I35" s="114"/>
      <c r="J35" s="43"/>
      <c r="K35" s="46"/>
    </row>
    <row r="36" spans="2:11" s="1" customFormat="1" ht="25.35" customHeight="1" x14ac:dyDescent="0.3">
      <c r="B36" s="42"/>
      <c r="C36" s="128"/>
      <c r="D36" s="129" t="s">
        <v>48</v>
      </c>
      <c r="E36" s="72"/>
      <c r="F36" s="72"/>
      <c r="G36" s="130" t="s">
        <v>49</v>
      </c>
      <c r="H36" s="131" t="s">
        <v>50</v>
      </c>
      <c r="I36" s="132"/>
      <c r="J36" s="133">
        <f>SUM(J27:J34)</f>
        <v>0</v>
      </c>
      <c r="K36" s="134"/>
    </row>
    <row r="37" spans="2:11" s="1" customFormat="1" ht="14.45" customHeight="1" x14ac:dyDescent="0.3">
      <c r="B37" s="57"/>
      <c r="C37" s="58"/>
      <c r="D37" s="58"/>
      <c r="E37" s="58"/>
      <c r="F37" s="58"/>
      <c r="G37" s="58"/>
      <c r="H37" s="58"/>
      <c r="I37" s="135"/>
      <c r="J37" s="58"/>
      <c r="K37" s="59"/>
    </row>
    <row r="41" spans="2:11" s="1" customFormat="1" ht="6.95" customHeight="1" x14ac:dyDescent="0.3">
      <c r="B41" s="60"/>
      <c r="C41" s="61"/>
      <c r="D41" s="61"/>
      <c r="E41" s="61"/>
      <c r="F41" s="61"/>
      <c r="G41" s="61"/>
      <c r="H41" s="61"/>
      <c r="I41" s="136"/>
      <c r="J41" s="61"/>
      <c r="K41" s="137"/>
    </row>
    <row r="42" spans="2:11" s="1" customFormat="1" ht="36.950000000000003" customHeight="1" x14ac:dyDescent="0.3">
      <c r="B42" s="42"/>
      <c r="C42" s="31" t="s">
        <v>117</v>
      </c>
      <c r="D42" s="43"/>
      <c r="E42" s="43"/>
      <c r="F42" s="43"/>
      <c r="G42" s="43"/>
      <c r="H42" s="43"/>
      <c r="I42" s="114"/>
      <c r="J42" s="43"/>
      <c r="K42" s="46"/>
    </row>
    <row r="43" spans="2:11" s="1" customFormat="1" ht="6.95" customHeight="1" x14ac:dyDescent="0.3">
      <c r="B43" s="42"/>
      <c r="C43" s="43"/>
      <c r="D43" s="43"/>
      <c r="E43" s="43"/>
      <c r="F43" s="43"/>
      <c r="G43" s="43"/>
      <c r="H43" s="43"/>
      <c r="I43" s="114"/>
      <c r="J43" s="43"/>
      <c r="K43" s="46"/>
    </row>
    <row r="44" spans="2:11" s="1" customFormat="1" ht="14.45" customHeight="1" x14ac:dyDescent="0.3">
      <c r="B44" s="42"/>
      <c r="C44" s="38" t="s">
        <v>19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16.5" customHeight="1" x14ac:dyDescent="0.3">
      <c r="B45" s="42"/>
      <c r="C45" s="43"/>
      <c r="D45" s="43"/>
      <c r="E45" s="370" t="str">
        <f>E7</f>
        <v>Dostihová - Strakonická - Protihluková opatření</v>
      </c>
      <c r="F45" s="371"/>
      <c r="G45" s="371"/>
      <c r="H45" s="371"/>
      <c r="I45" s="114"/>
      <c r="J45" s="43"/>
      <c r="K45" s="46"/>
    </row>
    <row r="46" spans="2:11" s="1" customFormat="1" ht="14.45" customHeight="1" x14ac:dyDescent="0.3">
      <c r="B46" s="42"/>
      <c r="C46" s="38" t="s">
        <v>115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17.25" customHeight="1" x14ac:dyDescent="0.3">
      <c r="B47" s="42"/>
      <c r="C47" s="43"/>
      <c r="D47" s="43"/>
      <c r="E47" s="372" t="str">
        <f>E9</f>
        <v>SO 000 - Vedlejší a ostatní náklady</v>
      </c>
      <c r="F47" s="373"/>
      <c r="G47" s="373"/>
      <c r="H47" s="373"/>
      <c r="I47" s="114"/>
      <c r="J47" s="43"/>
      <c r="K47" s="46"/>
    </row>
    <row r="48" spans="2:11" s="1" customFormat="1" ht="6.95" customHeight="1" x14ac:dyDescent="0.3">
      <c r="B48" s="42"/>
      <c r="C48" s="43"/>
      <c r="D48" s="43"/>
      <c r="E48" s="43"/>
      <c r="F48" s="43"/>
      <c r="G48" s="43"/>
      <c r="H48" s="43"/>
      <c r="I48" s="114"/>
      <c r="J48" s="43"/>
      <c r="K48" s="46"/>
    </row>
    <row r="49" spans="2:47" s="1" customFormat="1" ht="18" customHeight="1" x14ac:dyDescent="0.3">
      <c r="B49" s="42"/>
      <c r="C49" s="38" t="s">
        <v>23</v>
      </c>
      <c r="D49" s="43"/>
      <c r="E49" s="43"/>
      <c r="F49" s="36" t="str">
        <f>F12</f>
        <v>Praha</v>
      </c>
      <c r="G49" s="43"/>
      <c r="H49" s="43"/>
      <c r="I49" s="115" t="s">
        <v>25</v>
      </c>
      <c r="J49" s="116" t="str">
        <f>IF(J12="","",J12)</f>
        <v>15. 10. 2018</v>
      </c>
      <c r="K49" s="46"/>
    </row>
    <row r="50" spans="2:47" s="1" customFormat="1" ht="6.95" customHeight="1" x14ac:dyDescent="0.3">
      <c r="B50" s="42"/>
      <c r="C50" s="43"/>
      <c r="D50" s="43"/>
      <c r="E50" s="43"/>
      <c r="F50" s="43"/>
      <c r="G50" s="43"/>
      <c r="H50" s="43"/>
      <c r="I50" s="114"/>
      <c r="J50" s="43"/>
      <c r="K50" s="46"/>
    </row>
    <row r="51" spans="2:47" s="1" customFormat="1" ht="15" x14ac:dyDescent="0.3">
      <c r="B51" s="42"/>
      <c r="C51" s="38" t="s">
        <v>27</v>
      </c>
      <c r="D51" s="43"/>
      <c r="E51" s="43"/>
      <c r="F51" s="36" t="str">
        <f>E15</f>
        <v>TECHNICKÁ SPRÁVA KOMUNIKACÍ HL. M. PRAHY</v>
      </c>
      <c r="G51" s="43"/>
      <c r="H51" s="43"/>
      <c r="I51" s="115" t="s">
        <v>33</v>
      </c>
      <c r="J51" s="350" t="str">
        <f>E21</f>
        <v>NOVÁK &amp; PARTNER, s.r.o.</v>
      </c>
      <c r="K51" s="46"/>
    </row>
    <row r="52" spans="2:47" s="1" customFormat="1" ht="14.45" customHeight="1" x14ac:dyDescent="0.3">
      <c r="B52" s="42"/>
      <c r="C52" s="38" t="s">
        <v>31</v>
      </c>
      <c r="D52" s="43"/>
      <c r="E52" s="43"/>
      <c r="F52" s="36" t="str">
        <f>IF(E18="","",E18)</f>
        <v/>
      </c>
      <c r="G52" s="43"/>
      <c r="H52" s="43"/>
      <c r="I52" s="114"/>
      <c r="J52" s="365"/>
      <c r="K52" s="46"/>
    </row>
    <row r="53" spans="2:47" s="1" customFormat="1" ht="10.35" customHeight="1" x14ac:dyDescent="0.3">
      <c r="B53" s="42"/>
      <c r="C53" s="43"/>
      <c r="D53" s="43"/>
      <c r="E53" s="43"/>
      <c r="F53" s="43"/>
      <c r="G53" s="43"/>
      <c r="H53" s="43"/>
      <c r="I53" s="114"/>
      <c r="J53" s="43"/>
      <c r="K53" s="46"/>
    </row>
    <row r="54" spans="2:47" s="1" customFormat="1" ht="29.25" customHeight="1" x14ac:dyDescent="0.3">
      <c r="B54" s="42"/>
      <c r="C54" s="138" t="s">
        <v>118</v>
      </c>
      <c r="D54" s="128"/>
      <c r="E54" s="128"/>
      <c r="F54" s="128"/>
      <c r="G54" s="128"/>
      <c r="H54" s="128"/>
      <c r="I54" s="139"/>
      <c r="J54" s="140" t="s">
        <v>119</v>
      </c>
      <c r="K54" s="141"/>
    </row>
    <row r="55" spans="2:47" s="1" customFormat="1" ht="10.35" customHeight="1" x14ac:dyDescent="0.3">
      <c r="B55" s="42"/>
      <c r="C55" s="43"/>
      <c r="D55" s="43"/>
      <c r="E55" s="43"/>
      <c r="F55" s="43"/>
      <c r="G55" s="43"/>
      <c r="H55" s="43"/>
      <c r="I55" s="114"/>
      <c r="J55" s="43"/>
      <c r="K55" s="46"/>
    </row>
    <row r="56" spans="2:47" s="1" customFormat="1" ht="29.25" customHeight="1" x14ac:dyDescent="0.3">
      <c r="B56" s="42"/>
      <c r="C56" s="142" t="s">
        <v>120</v>
      </c>
      <c r="D56" s="43"/>
      <c r="E56" s="43"/>
      <c r="F56" s="43"/>
      <c r="G56" s="43"/>
      <c r="H56" s="43"/>
      <c r="I56" s="114"/>
      <c r="J56" s="124">
        <f>J81</f>
        <v>0</v>
      </c>
      <c r="K56" s="46"/>
      <c r="AU56" s="25" t="s">
        <v>121</v>
      </c>
    </row>
    <row r="57" spans="2:47" s="8" customFormat="1" ht="24.95" customHeight="1" x14ac:dyDescent="0.3">
      <c r="B57" s="143"/>
      <c r="C57" s="144"/>
      <c r="D57" s="145" t="s">
        <v>122</v>
      </c>
      <c r="E57" s="146"/>
      <c r="F57" s="146"/>
      <c r="G57" s="146"/>
      <c r="H57" s="146"/>
      <c r="I57" s="147"/>
      <c r="J57" s="148">
        <f>J82</f>
        <v>0</v>
      </c>
      <c r="K57" s="149"/>
    </row>
    <row r="58" spans="2:47" s="9" customFormat="1" ht="19.899999999999999" customHeight="1" x14ac:dyDescent="0.3">
      <c r="B58" s="150"/>
      <c r="C58" s="151"/>
      <c r="D58" s="152" t="s">
        <v>123</v>
      </c>
      <c r="E58" s="153"/>
      <c r="F58" s="153"/>
      <c r="G58" s="153"/>
      <c r="H58" s="153"/>
      <c r="I58" s="154"/>
      <c r="J58" s="155">
        <f>J83</f>
        <v>0</v>
      </c>
      <c r="K58" s="156"/>
    </row>
    <row r="59" spans="2:47" s="9" customFormat="1" ht="19.899999999999999" customHeight="1" x14ac:dyDescent="0.3">
      <c r="B59" s="150"/>
      <c r="C59" s="151"/>
      <c r="D59" s="152" t="s">
        <v>124</v>
      </c>
      <c r="E59" s="153"/>
      <c r="F59" s="153"/>
      <c r="G59" s="153"/>
      <c r="H59" s="153"/>
      <c r="I59" s="154"/>
      <c r="J59" s="155">
        <f>J102</f>
        <v>0</v>
      </c>
      <c r="K59" s="156"/>
    </row>
    <row r="60" spans="2:47" s="9" customFormat="1" ht="19.899999999999999" customHeight="1" x14ac:dyDescent="0.3">
      <c r="B60" s="150"/>
      <c r="C60" s="151"/>
      <c r="D60" s="152" t="s">
        <v>125</v>
      </c>
      <c r="E60" s="153"/>
      <c r="F60" s="153"/>
      <c r="G60" s="153"/>
      <c r="H60" s="153"/>
      <c r="I60" s="154"/>
      <c r="J60" s="155">
        <f>J107</f>
        <v>0</v>
      </c>
      <c r="K60" s="156"/>
    </row>
    <row r="61" spans="2:47" s="9" customFormat="1" ht="19.899999999999999" customHeight="1" x14ac:dyDescent="0.3">
      <c r="B61" s="150"/>
      <c r="C61" s="151"/>
      <c r="D61" s="152" t="s">
        <v>126</v>
      </c>
      <c r="E61" s="153"/>
      <c r="F61" s="153"/>
      <c r="G61" s="153"/>
      <c r="H61" s="153"/>
      <c r="I61" s="154"/>
      <c r="J61" s="155">
        <f>J112</f>
        <v>0</v>
      </c>
      <c r="K61" s="156"/>
    </row>
    <row r="62" spans="2:47" s="1" customFormat="1" ht="21.75" customHeight="1" x14ac:dyDescent="0.3">
      <c r="B62" s="42"/>
      <c r="C62" s="43"/>
      <c r="D62" s="43"/>
      <c r="E62" s="43"/>
      <c r="F62" s="43"/>
      <c r="G62" s="43"/>
      <c r="H62" s="43"/>
      <c r="I62" s="114"/>
      <c r="J62" s="43"/>
      <c r="K62" s="46"/>
    </row>
    <row r="63" spans="2:47" s="1" customFormat="1" ht="6.95" customHeight="1" x14ac:dyDescent="0.3">
      <c r="B63" s="57"/>
      <c r="C63" s="58"/>
      <c r="D63" s="58"/>
      <c r="E63" s="58"/>
      <c r="F63" s="58"/>
      <c r="G63" s="58"/>
      <c r="H63" s="58"/>
      <c r="I63" s="135"/>
      <c r="J63" s="58"/>
      <c r="K63" s="59"/>
    </row>
    <row r="67" spans="2:20" s="1" customFormat="1" ht="6.95" customHeight="1" x14ac:dyDescent="0.3">
      <c r="B67" s="60"/>
      <c r="C67" s="61"/>
      <c r="D67" s="61"/>
      <c r="E67" s="61"/>
      <c r="F67" s="61"/>
      <c r="G67" s="61"/>
      <c r="H67" s="61"/>
      <c r="I67" s="136"/>
      <c r="J67" s="61"/>
      <c r="K67" s="61"/>
      <c r="L67" s="42"/>
    </row>
    <row r="68" spans="2:20" s="1" customFormat="1" ht="36.950000000000003" customHeight="1" x14ac:dyDescent="0.3">
      <c r="B68" s="42"/>
      <c r="C68" s="62" t="s">
        <v>127</v>
      </c>
      <c r="I68" s="157"/>
      <c r="L68" s="42"/>
    </row>
    <row r="69" spans="2:20" s="1" customFormat="1" ht="6.95" customHeight="1" x14ac:dyDescent="0.3">
      <c r="B69" s="42"/>
      <c r="I69" s="157"/>
      <c r="L69" s="42"/>
    </row>
    <row r="70" spans="2:20" s="1" customFormat="1" ht="14.45" customHeight="1" x14ac:dyDescent="0.3">
      <c r="B70" s="42"/>
      <c r="C70" s="64" t="s">
        <v>19</v>
      </c>
      <c r="I70" s="157"/>
      <c r="L70" s="42"/>
    </row>
    <row r="71" spans="2:20" s="1" customFormat="1" ht="16.5" customHeight="1" x14ac:dyDescent="0.3">
      <c r="B71" s="42"/>
      <c r="E71" s="366" t="str">
        <f>E7</f>
        <v>Dostihová - Strakonická - Protihluková opatření</v>
      </c>
      <c r="F71" s="367"/>
      <c r="G71" s="367"/>
      <c r="H71" s="367"/>
      <c r="I71" s="157"/>
      <c r="L71" s="42"/>
    </row>
    <row r="72" spans="2:20" s="1" customFormat="1" ht="14.45" customHeight="1" x14ac:dyDescent="0.3">
      <c r="B72" s="42"/>
      <c r="C72" s="64" t="s">
        <v>115</v>
      </c>
      <c r="I72" s="157"/>
      <c r="L72" s="42"/>
    </row>
    <row r="73" spans="2:20" s="1" customFormat="1" ht="17.25" customHeight="1" x14ac:dyDescent="0.3">
      <c r="B73" s="42"/>
      <c r="E73" s="344" t="str">
        <f>E9</f>
        <v>SO 000 - Vedlejší a ostatní náklady</v>
      </c>
      <c r="F73" s="368"/>
      <c r="G73" s="368"/>
      <c r="H73" s="368"/>
      <c r="I73" s="157"/>
      <c r="L73" s="42"/>
    </row>
    <row r="74" spans="2:20" s="1" customFormat="1" ht="6.95" customHeight="1" x14ac:dyDescent="0.3">
      <c r="B74" s="42"/>
      <c r="I74" s="157"/>
      <c r="L74" s="42"/>
    </row>
    <row r="75" spans="2:20" s="1" customFormat="1" ht="18" customHeight="1" x14ac:dyDescent="0.3">
      <c r="B75" s="42"/>
      <c r="C75" s="64" t="s">
        <v>23</v>
      </c>
      <c r="F75" s="158" t="str">
        <f>F12</f>
        <v>Praha</v>
      </c>
      <c r="I75" s="159" t="s">
        <v>25</v>
      </c>
      <c r="J75" s="68" t="str">
        <f>IF(J12="","",J12)</f>
        <v>15. 10. 2018</v>
      </c>
      <c r="L75" s="42"/>
    </row>
    <row r="76" spans="2:20" s="1" customFormat="1" ht="6.95" customHeight="1" x14ac:dyDescent="0.3">
      <c r="B76" s="42"/>
      <c r="I76" s="157"/>
      <c r="L76" s="42"/>
    </row>
    <row r="77" spans="2:20" s="1" customFormat="1" ht="15" x14ac:dyDescent="0.3">
      <c r="B77" s="42"/>
      <c r="C77" s="64" t="s">
        <v>27</v>
      </c>
      <c r="F77" s="158" t="str">
        <f>E15</f>
        <v>TECHNICKÁ SPRÁVA KOMUNIKACÍ HL. M. PRAHY</v>
      </c>
      <c r="I77" s="159" t="s">
        <v>33</v>
      </c>
      <c r="J77" s="158" t="str">
        <f>E21</f>
        <v>NOVÁK &amp; PARTNER, s.r.o.</v>
      </c>
      <c r="L77" s="42"/>
    </row>
    <row r="78" spans="2:20" s="1" customFormat="1" ht="14.45" customHeight="1" x14ac:dyDescent="0.3">
      <c r="B78" s="42"/>
      <c r="C78" s="64" t="s">
        <v>31</v>
      </c>
      <c r="F78" s="158" t="str">
        <f>IF(E18="","",E18)</f>
        <v/>
      </c>
      <c r="I78" s="157"/>
      <c r="L78" s="42"/>
    </row>
    <row r="79" spans="2:20" s="1" customFormat="1" ht="10.35" customHeight="1" x14ac:dyDescent="0.3">
      <c r="B79" s="42"/>
      <c r="I79" s="157"/>
      <c r="L79" s="42"/>
    </row>
    <row r="80" spans="2:20" s="10" customFormat="1" ht="29.25" customHeight="1" x14ac:dyDescent="0.3">
      <c r="B80" s="160"/>
      <c r="C80" s="161" t="s">
        <v>128</v>
      </c>
      <c r="D80" s="162" t="s">
        <v>57</v>
      </c>
      <c r="E80" s="162" t="s">
        <v>53</v>
      </c>
      <c r="F80" s="162" t="s">
        <v>129</v>
      </c>
      <c r="G80" s="162" t="s">
        <v>130</v>
      </c>
      <c r="H80" s="162" t="s">
        <v>131</v>
      </c>
      <c r="I80" s="163" t="s">
        <v>132</v>
      </c>
      <c r="J80" s="162" t="s">
        <v>119</v>
      </c>
      <c r="K80" s="164" t="s">
        <v>133</v>
      </c>
      <c r="L80" s="160"/>
      <c r="M80" s="74" t="s">
        <v>134</v>
      </c>
      <c r="N80" s="75" t="s">
        <v>42</v>
      </c>
      <c r="O80" s="75" t="s">
        <v>135</v>
      </c>
      <c r="P80" s="75" t="s">
        <v>136</v>
      </c>
      <c r="Q80" s="75" t="s">
        <v>137</v>
      </c>
      <c r="R80" s="75" t="s">
        <v>138</v>
      </c>
      <c r="S80" s="75" t="s">
        <v>139</v>
      </c>
      <c r="T80" s="76" t="s">
        <v>140</v>
      </c>
    </row>
    <row r="81" spans="2:65" s="1" customFormat="1" ht="29.25" customHeight="1" x14ac:dyDescent="0.35">
      <c r="B81" s="42"/>
      <c r="C81" s="78" t="s">
        <v>120</v>
      </c>
      <c r="I81" s="157"/>
      <c r="J81" s="165">
        <f>BK81</f>
        <v>0</v>
      </c>
      <c r="L81" s="42"/>
      <c r="M81" s="77"/>
      <c r="N81" s="69"/>
      <c r="O81" s="69"/>
      <c r="P81" s="166">
        <f>P82</f>
        <v>0</v>
      </c>
      <c r="Q81" s="69"/>
      <c r="R81" s="166">
        <f>R82</f>
        <v>0</v>
      </c>
      <c r="S81" s="69"/>
      <c r="T81" s="167">
        <f>T82</f>
        <v>0</v>
      </c>
      <c r="AT81" s="25" t="s">
        <v>71</v>
      </c>
      <c r="AU81" s="25" t="s">
        <v>121</v>
      </c>
      <c r="BK81" s="168">
        <f>BK82</f>
        <v>0</v>
      </c>
    </row>
    <row r="82" spans="2:65" s="11" customFormat="1" ht="37.35" customHeight="1" x14ac:dyDescent="0.35">
      <c r="B82" s="169"/>
      <c r="D82" s="170" t="s">
        <v>71</v>
      </c>
      <c r="E82" s="171" t="s">
        <v>141</v>
      </c>
      <c r="F82" s="171" t="s">
        <v>142</v>
      </c>
      <c r="I82" s="172"/>
      <c r="J82" s="173">
        <f>BK82</f>
        <v>0</v>
      </c>
      <c r="L82" s="169"/>
      <c r="M82" s="174"/>
      <c r="N82" s="175"/>
      <c r="O82" s="175"/>
      <c r="P82" s="176">
        <f>P83+P102+P107+P112</f>
        <v>0</v>
      </c>
      <c r="Q82" s="175"/>
      <c r="R82" s="176">
        <f>R83+R102+R107+R112</f>
        <v>0</v>
      </c>
      <c r="S82" s="175"/>
      <c r="T82" s="177">
        <f>T83+T102+T107+T112</f>
        <v>0</v>
      </c>
      <c r="AR82" s="170" t="s">
        <v>143</v>
      </c>
      <c r="AT82" s="178" t="s">
        <v>71</v>
      </c>
      <c r="AU82" s="178" t="s">
        <v>72</v>
      </c>
      <c r="AY82" s="170" t="s">
        <v>144</v>
      </c>
      <c r="BK82" s="179">
        <f>BK83+BK102+BK107+BK112</f>
        <v>0</v>
      </c>
    </row>
    <row r="83" spans="2:65" s="11" customFormat="1" ht="19.899999999999999" customHeight="1" x14ac:dyDescent="0.3">
      <c r="B83" s="169"/>
      <c r="D83" s="170" t="s">
        <v>71</v>
      </c>
      <c r="E83" s="180" t="s">
        <v>145</v>
      </c>
      <c r="F83" s="180" t="s">
        <v>146</v>
      </c>
      <c r="I83" s="172"/>
      <c r="J83" s="181">
        <f>BK83</f>
        <v>0</v>
      </c>
      <c r="L83" s="169"/>
      <c r="M83" s="174"/>
      <c r="N83" s="175"/>
      <c r="O83" s="175"/>
      <c r="P83" s="176">
        <f>SUM(P84:P101)</f>
        <v>0</v>
      </c>
      <c r="Q83" s="175"/>
      <c r="R83" s="176">
        <f>SUM(R84:R101)</f>
        <v>0</v>
      </c>
      <c r="S83" s="175"/>
      <c r="T83" s="177">
        <f>SUM(T84:T101)</f>
        <v>0</v>
      </c>
      <c r="AR83" s="170" t="s">
        <v>143</v>
      </c>
      <c r="AT83" s="178" t="s">
        <v>71</v>
      </c>
      <c r="AU83" s="178" t="s">
        <v>80</v>
      </c>
      <c r="AY83" s="170" t="s">
        <v>144</v>
      </c>
      <c r="BK83" s="179">
        <f>SUM(BK84:BK101)</f>
        <v>0</v>
      </c>
    </row>
    <row r="84" spans="2:65" s="1" customFormat="1" ht="16.5" customHeight="1" x14ac:dyDescent="0.3">
      <c r="B84" s="182"/>
      <c r="C84" s="183" t="s">
        <v>80</v>
      </c>
      <c r="D84" s="183" t="s">
        <v>147</v>
      </c>
      <c r="E84" s="184" t="s">
        <v>148</v>
      </c>
      <c r="F84" s="185" t="s">
        <v>149</v>
      </c>
      <c r="G84" s="186" t="s">
        <v>150</v>
      </c>
      <c r="H84" s="187">
        <v>1</v>
      </c>
      <c r="I84" s="188"/>
      <c r="J84" s="189">
        <f>ROUND(I84*H84,2)</f>
        <v>0</v>
      </c>
      <c r="K84" s="185" t="s">
        <v>5</v>
      </c>
      <c r="L84" s="42"/>
      <c r="M84" s="190" t="s">
        <v>5</v>
      </c>
      <c r="N84" s="191" t="s">
        <v>43</v>
      </c>
      <c r="O84" s="43"/>
      <c r="P84" s="192">
        <f>O84*H84</f>
        <v>0</v>
      </c>
      <c r="Q84" s="192">
        <v>0</v>
      </c>
      <c r="R84" s="192">
        <f>Q84*H84</f>
        <v>0</v>
      </c>
      <c r="S84" s="192">
        <v>0</v>
      </c>
      <c r="T84" s="193">
        <f>S84*H84</f>
        <v>0</v>
      </c>
      <c r="AR84" s="25" t="s">
        <v>151</v>
      </c>
      <c r="AT84" s="25" t="s">
        <v>147</v>
      </c>
      <c r="AU84" s="25" t="s">
        <v>82</v>
      </c>
      <c r="AY84" s="25" t="s">
        <v>144</v>
      </c>
      <c r="BE84" s="194">
        <f>IF(N84="základní",J84,0)</f>
        <v>0</v>
      </c>
      <c r="BF84" s="194">
        <f>IF(N84="snížená",J84,0)</f>
        <v>0</v>
      </c>
      <c r="BG84" s="194">
        <f>IF(N84="zákl. přenesená",J84,0)</f>
        <v>0</v>
      </c>
      <c r="BH84" s="194">
        <f>IF(N84="sníž. přenesená",J84,0)</f>
        <v>0</v>
      </c>
      <c r="BI84" s="194">
        <f>IF(N84="nulová",J84,0)</f>
        <v>0</v>
      </c>
      <c r="BJ84" s="25" t="s">
        <v>80</v>
      </c>
      <c r="BK84" s="194">
        <f>ROUND(I84*H84,2)</f>
        <v>0</v>
      </c>
      <c r="BL84" s="25" t="s">
        <v>151</v>
      </c>
      <c r="BM84" s="25" t="s">
        <v>152</v>
      </c>
    </row>
    <row r="85" spans="2:65" s="1" customFormat="1" x14ac:dyDescent="0.3">
      <c r="B85" s="42"/>
      <c r="D85" s="195" t="s">
        <v>153</v>
      </c>
      <c r="F85" s="196" t="s">
        <v>149</v>
      </c>
      <c r="I85" s="157"/>
      <c r="L85" s="42"/>
      <c r="M85" s="197"/>
      <c r="N85" s="43"/>
      <c r="O85" s="43"/>
      <c r="P85" s="43"/>
      <c r="Q85" s="43"/>
      <c r="R85" s="43"/>
      <c r="S85" s="43"/>
      <c r="T85" s="71"/>
      <c r="AT85" s="25" t="s">
        <v>153</v>
      </c>
      <c r="AU85" s="25" t="s">
        <v>82</v>
      </c>
    </row>
    <row r="86" spans="2:65" s="1" customFormat="1" ht="16.5" customHeight="1" x14ac:dyDescent="0.3">
      <c r="B86" s="182"/>
      <c r="C86" s="183" t="s">
        <v>82</v>
      </c>
      <c r="D86" s="183" t="s">
        <v>147</v>
      </c>
      <c r="E86" s="184" t="s">
        <v>154</v>
      </c>
      <c r="F86" s="185" t="s">
        <v>155</v>
      </c>
      <c r="G86" s="186" t="s">
        <v>150</v>
      </c>
      <c r="H86" s="187">
        <v>1</v>
      </c>
      <c r="I86" s="188"/>
      <c r="J86" s="189">
        <f>ROUND(I86*H86,2)</f>
        <v>0</v>
      </c>
      <c r="K86" s="185" t="s">
        <v>5</v>
      </c>
      <c r="L86" s="42"/>
      <c r="M86" s="190" t="s">
        <v>5</v>
      </c>
      <c r="N86" s="191" t="s">
        <v>43</v>
      </c>
      <c r="O86" s="43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25" t="s">
        <v>151</v>
      </c>
      <c r="AT86" s="25" t="s">
        <v>147</v>
      </c>
      <c r="AU86" s="25" t="s">
        <v>82</v>
      </c>
      <c r="AY86" s="25" t="s">
        <v>144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25" t="s">
        <v>80</v>
      </c>
      <c r="BK86" s="194">
        <f>ROUND(I86*H86,2)</f>
        <v>0</v>
      </c>
      <c r="BL86" s="25" t="s">
        <v>151</v>
      </c>
      <c r="BM86" s="25" t="s">
        <v>156</v>
      </c>
    </row>
    <row r="87" spans="2:65" s="1" customFormat="1" x14ac:dyDescent="0.3">
      <c r="B87" s="42"/>
      <c r="D87" s="195" t="s">
        <v>153</v>
      </c>
      <c r="F87" s="196" t="s">
        <v>155</v>
      </c>
      <c r="I87" s="157"/>
      <c r="L87" s="42"/>
      <c r="M87" s="197"/>
      <c r="N87" s="43"/>
      <c r="O87" s="43"/>
      <c r="P87" s="43"/>
      <c r="Q87" s="43"/>
      <c r="R87" s="43"/>
      <c r="S87" s="43"/>
      <c r="T87" s="71"/>
      <c r="AT87" s="25" t="s">
        <v>153</v>
      </c>
      <c r="AU87" s="25" t="s">
        <v>82</v>
      </c>
    </row>
    <row r="88" spans="2:65" s="1" customFormat="1" ht="16.5" customHeight="1" x14ac:dyDescent="0.3">
      <c r="B88" s="182"/>
      <c r="C88" s="183" t="s">
        <v>157</v>
      </c>
      <c r="D88" s="183" t="s">
        <v>147</v>
      </c>
      <c r="E88" s="184" t="s">
        <v>158</v>
      </c>
      <c r="F88" s="185" t="s">
        <v>159</v>
      </c>
      <c r="G88" s="186" t="s">
        <v>150</v>
      </c>
      <c r="H88" s="187">
        <v>1</v>
      </c>
      <c r="I88" s="188"/>
      <c r="J88" s="189">
        <f>ROUND(I88*H88,2)</f>
        <v>0</v>
      </c>
      <c r="K88" s="185" t="s">
        <v>5</v>
      </c>
      <c r="L88" s="42"/>
      <c r="M88" s="190" t="s">
        <v>5</v>
      </c>
      <c r="N88" s="191" t="s">
        <v>43</v>
      </c>
      <c r="O88" s="43"/>
      <c r="P88" s="192">
        <f>O88*H88</f>
        <v>0</v>
      </c>
      <c r="Q88" s="192">
        <v>0</v>
      </c>
      <c r="R88" s="192">
        <f>Q88*H88</f>
        <v>0</v>
      </c>
      <c r="S88" s="192">
        <v>0</v>
      </c>
      <c r="T88" s="193">
        <f>S88*H88</f>
        <v>0</v>
      </c>
      <c r="AR88" s="25" t="s">
        <v>151</v>
      </c>
      <c r="AT88" s="25" t="s">
        <v>147</v>
      </c>
      <c r="AU88" s="25" t="s">
        <v>82</v>
      </c>
      <c r="AY88" s="25" t="s">
        <v>144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25" t="s">
        <v>80</v>
      </c>
      <c r="BK88" s="194">
        <f>ROUND(I88*H88,2)</f>
        <v>0</v>
      </c>
      <c r="BL88" s="25" t="s">
        <v>151</v>
      </c>
      <c r="BM88" s="25" t="s">
        <v>160</v>
      </c>
    </row>
    <row r="89" spans="2:65" s="1" customFormat="1" x14ac:dyDescent="0.3">
      <c r="B89" s="42"/>
      <c r="D89" s="195" t="s">
        <v>153</v>
      </c>
      <c r="F89" s="196" t="s">
        <v>159</v>
      </c>
      <c r="I89" s="157"/>
      <c r="L89" s="42"/>
      <c r="M89" s="197"/>
      <c r="N89" s="43"/>
      <c r="O89" s="43"/>
      <c r="P89" s="43"/>
      <c r="Q89" s="43"/>
      <c r="R89" s="43"/>
      <c r="S89" s="43"/>
      <c r="T89" s="71"/>
      <c r="AT89" s="25" t="s">
        <v>153</v>
      </c>
      <c r="AU89" s="25" t="s">
        <v>82</v>
      </c>
    </row>
    <row r="90" spans="2:65" s="1" customFormat="1" ht="16.5" customHeight="1" x14ac:dyDescent="0.3">
      <c r="B90" s="182"/>
      <c r="C90" s="183" t="s">
        <v>161</v>
      </c>
      <c r="D90" s="183" t="s">
        <v>147</v>
      </c>
      <c r="E90" s="184" t="s">
        <v>162</v>
      </c>
      <c r="F90" s="185" t="s">
        <v>163</v>
      </c>
      <c r="G90" s="186" t="s">
        <v>150</v>
      </c>
      <c r="H90" s="187">
        <v>1</v>
      </c>
      <c r="I90" s="188"/>
      <c r="J90" s="189">
        <f>ROUND(I90*H90,2)</f>
        <v>0</v>
      </c>
      <c r="K90" s="185" t="s">
        <v>5</v>
      </c>
      <c r="L90" s="42"/>
      <c r="M90" s="190" t="s">
        <v>5</v>
      </c>
      <c r="N90" s="191" t="s">
        <v>43</v>
      </c>
      <c r="O90" s="43"/>
      <c r="P90" s="192">
        <f>O90*H90</f>
        <v>0</v>
      </c>
      <c r="Q90" s="192">
        <v>0</v>
      </c>
      <c r="R90" s="192">
        <f>Q90*H90</f>
        <v>0</v>
      </c>
      <c r="S90" s="192">
        <v>0</v>
      </c>
      <c r="T90" s="193">
        <f>S90*H90</f>
        <v>0</v>
      </c>
      <c r="AR90" s="25" t="s">
        <v>151</v>
      </c>
      <c r="AT90" s="25" t="s">
        <v>147</v>
      </c>
      <c r="AU90" s="25" t="s">
        <v>82</v>
      </c>
      <c r="AY90" s="25" t="s">
        <v>144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25" t="s">
        <v>80</v>
      </c>
      <c r="BK90" s="194">
        <f>ROUND(I90*H90,2)</f>
        <v>0</v>
      </c>
      <c r="BL90" s="25" t="s">
        <v>151</v>
      </c>
      <c r="BM90" s="25" t="s">
        <v>164</v>
      </c>
    </row>
    <row r="91" spans="2:65" s="1" customFormat="1" x14ac:dyDescent="0.3">
      <c r="B91" s="42"/>
      <c r="D91" s="195" t="s">
        <v>153</v>
      </c>
      <c r="F91" s="196" t="s">
        <v>163</v>
      </c>
      <c r="I91" s="157"/>
      <c r="L91" s="42"/>
      <c r="M91" s="197"/>
      <c r="N91" s="43"/>
      <c r="O91" s="43"/>
      <c r="P91" s="43"/>
      <c r="Q91" s="43"/>
      <c r="R91" s="43"/>
      <c r="S91" s="43"/>
      <c r="T91" s="71"/>
      <c r="AT91" s="25" t="s">
        <v>153</v>
      </c>
      <c r="AU91" s="25" t="s">
        <v>82</v>
      </c>
    </row>
    <row r="92" spans="2:65" s="1" customFormat="1" ht="16.5" customHeight="1" x14ac:dyDescent="0.3">
      <c r="B92" s="182"/>
      <c r="C92" s="183" t="s">
        <v>143</v>
      </c>
      <c r="D92" s="183" t="s">
        <v>147</v>
      </c>
      <c r="E92" s="184" t="s">
        <v>165</v>
      </c>
      <c r="F92" s="185" t="s">
        <v>166</v>
      </c>
      <c r="G92" s="186" t="s">
        <v>150</v>
      </c>
      <c r="H92" s="187">
        <v>1</v>
      </c>
      <c r="I92" s="188"/>
      <c r="J92" s="189">
        <f>ROUND(I92*H92,2)</f>
        <v>0</v>
      </c>
      <c r="K92" s="185" t="s">
        <v>5</v>
      </c>
      <c r="L92" s="42"/>
      <c r="M92" s="190" t="s">
        <v>5</v>
      </c>
      <c r="N92" s="191" t="s">
        <v>43</v>
      </c>
      <c r="O92" s="43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25" t="s">
        <v>151</v>
      </c>
      <c r="AT92" s="25" t="s">
        <v>147</v>
      </c>
      <c r="AU92" s="25" t="s">
        <v>82</v>
      </c>
      <c r="AY92" s="25" t="s">
        <v>144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25" t="s">
        <v>80</v>
      </c>
      <c r="BK92" s="194">
        <f>ROUND(I92*H92,2)</f>
        <v>0</v>
      </c>
      <c r="BL92" s="25" t="s">
        <v>151</v>
      </c>
      <c r="BM92" s="25" t="s">
        <v>167</v>
      </c>
    </row>
    <row r="93" spans="2:65" s="1" customFormat="1" x14ac:dyDescent="0.3">
      <c r="B93" s="42"/>
      <c r="D93" s="195" t="s">
        <v>153</v>
      </c>
      <c r="F93" s="196" t="s">
        <v>166</v>
      </c>
      <c r="I93" s="157"/>
      <c r="L93" s="42"/>
      <c r="M93" s="197"/>
      <c r="N93" s="43"/>
      <c r="O93" s="43"/>
      <c r="P93" s="43"/>
      <c r="Q93" s="43"/>
      <c r="R93" s="43"/>
      <c r="S93" s="43"/>
      <c r="T93" s="71"/>
      <c r="AT93" s="25" t="s">
        <v>153</v>
      </c>
      <c r="AU93" s="25" t="s">
        <v>82</v>
      </c>
    </row>
    <row r="94" spans="2:65" s="1" customFormat="1" ht="16.5" customHeight="1" x14ac:dyDescent="0.3">
      <c r="B94" s="182"/>
      <c r="C94" s="183" t="s">
        <v>168</v>
      </c>
      <c r="D94" s="183" t="s">
        <v>147</v>
      </c>
      <c r="E94" s="184" t="s">
        <v>169</v>
      </c>
      <c r="F94" s="185" t="s">
        <v>170</v>
      </c>
      <c r="G94" s="186" t="s">
        <v>150</v>
      </c>
      <c r="H94" s="187">
        <v>1</v>
      </c>
      <c r="I94" s="188"/>
      <c r="J94" s="189">
        <f>ROUND(I94*H94,2)</f>
        <v>0</v>
      </c>
      <c r="K94" s="185" t="s">
        <v>5</v>
      </c>
      <c r="L94" s="42"/>
      <c r="M94" s="190" t="s">
        <v>5</v>
      </c>
      <c r="N94" s="191" t="s">
        <v>43</v>
      </c>
      <c r="O94" s="43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AR94" s="25" t="s">
        <v>151</v>
      </c>
      <c r="AT94" s="25" t="s">
        <v>147</v>
      </c>
      <c r="AU94" s="25" t="s">
        <v>82</v>
      </c>
      <c r="AY94" s="25" t="s">
        <v>144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25" t="s">
        <v>80</v>
      </c>
      <c r="BK94" s="194">
        <f>ROUND(I94*H94,2)</f>
        <v>0</v>
      </c>
      <c r="BL94" s="25" t="s">
        <v>151</v>
      </c>
      <c r="BM94" s="25" t="s">
        <v>171</v>
      </c>
    </row>
    <row r="95" spans="2:65" s="1" customFormat="1" x14ac:dyDescent="0.3">
      <c r="B95" s="42"/>
      <c r="D95" s="195" t="s">
        <v>153</v>
      </c>
      <c r="F95" s="196" t="s">
        <v>170</v>
      </c>
      <c r="I95" s="157"/>
      <c r="L95" s="42"/>
      <c r="M95" s="197"/>
      <c r="N95" s="43"/>
      <c r="O95" s="43"/>
      <c r="P95" s="43"/>
      <c r="Q95" s="43"/>
      <c r="R95" s="43"/>
      <c r="S95" s="43"/>
      <c r="T95" s="71"/>
      <c r="AT95" s="25" t="s">
        <v>153</v>
      </c>
      <c r="AU95" s="25" t="s">
        <v>82</v>
      </c>
    </row>
    <row r="96" spans="2:65" s="1" customFormat="1" ht="16.5" customHeight="1" x14ac:dyDescent="0.3">
      <c r="B96" s="182"/>
      <c r="C96" s="183" t="s">
        <v>172</v>
      </c>
      <c r="D96" s="183" t="s">
        <v>147</v>
      </c>
      <c r="E96" s="184" t="s">
        <v>173</v>
      </c>
      <c r="F96" s="185" t="s">
        <v>174</v>
      </c>
      <c r="G96" s="186" t="s">
        <v>150</v>
      </c>
      <c r="H96" s="187">
        <v>1</v>
      </c>
      <c r="I96" s="188"/>
      <c r="J96" s="189">
        <f>ROUND(I96*H96,2)</f>
        <v>0</v>
      </c>
      <c r="K96" s="185" t="s">
        <v>5</v>
      </c>
      <c r="L96" s="42"/>
      <c r="M96" s="190" t="s">
        <v>5</v>
      </c>
      <c r="N96" s="191" t="s">
        <v>43</v>
      </c>
      <c r="O96" s="43"/>
      <c r="P96" s="192">
        <f>O96*H96</f>
        <v>0</v>
      </c>
      <c r="Q96" s="192">
        <v>0</v>
      </c>
      <c r="R96" s="192">
        <f>Q96*H96</f>
        <v>0</v>
      </c>
      <c r="S96" s="192">
        <v>0</v>
      </c>
      <c r="T96" s="193">
        <f>S96*H96</f>
        <v>0</v>
      </c>
      <c r="AR96" s="25" t="s">
        <v>151</v>
      </c>
      <c r="AT96" s="25" t="s">
        <v>147</v>
      </c>
      <c r="AU96" s="25" t="s">
        <v>82</v>
      </c>
      <c r="AY96" s="25" t="s">
        <v>144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25" t="s">
        <v>80</v>
      </c>
      <c r="BK96" s="194">
        <f>ROUND(I96*H96,2)</f>
        <v>0</v>
      </c>
      <c r="BL96" s="25" t="s">
        <v>151</v>
      </c>
      <c r="BM96" s="25" t="s">
        <v>175</v>
      </c>
    </row>
    <row r="97" spans="2:65" s="1" customFormat="1" x14ac:dyDescent="0.3">
      <c r="B97" s="42"/>
      <c r="D97" s="195" t="s">
        <v>153</v>
      </c>
      <c r="F97" s="196" t="s">
        <v>174</v>
      </c>
      <c r="I97" s="157"/>
      <c r="L97" s="42"/>
      <c r="M97" s="197"/>
      <c r="N97" s="43"/>
      <c r="O97" s="43"/>
      <c r="P97" s="43"/>
      <c r="Q97" s="43"/>
      <c r="R97" s="43"/>
      <c r="S97" s="43"/>
      <c r="T97" s="71"/>
      <c r="AT97" s="25" t="s">
        <v>153</v>
      </c>
      <c r="AU97" s="25" t="s">
        <v>82</v>
      </c>
    </row>
    <row r="98" spans="2:65" s="1" customFormat="1" ht="16.5" customHeight="1" x14ac:dyDescent="0.3">
      <c r="B98" s="182"/>
      <c r="C98" s="183" t="s">
        <v>176</v>
      </c>
      <c r="D98" s="183" t="s">
        <v>147</v>
      </c>
      <c r="E98" s="184" t="s">
        <v>177</v>
      </c>
      <c r="F98" s="185" t="s">
        <v>178</v>
      </c>
      <c r="G98" s="186" t="s">
        <v>150</v>
      </c>
      <c r="H98" s="187">
        <v>1</v>
      </c>
      <c r="I98" s="188"/>
      <c r="J98" s="189">
        <f>ROUND(I98*H98,2)</f>
        <v>0</v>
      </c>
      <c r="K98" s="185" t="s">
        <v>5</v>
      </c>
      <c r="L98" s="42"/>
      <c r="M98" s="190" t="s">
        <v>5</v>
      </c>
      <c r="N98" s="191" t="s">
        <v>43</v>
      </c>
      <c r="O98" s="43"/>
      <c r="P98" s="192">
        <f>O98*H98</f>
        <v>0</v>
      </c>
      <c r="Q98" s="192">
        <v>0</v>
      </c>
      <c r="R98" s="192">
        <f>Q98*H98</f>
        <v>0</v>
      </c>
      <c r="S98" s="192">
        <v>0</v>
      </c>
      <c r="T98" s="193">
        <f>S98*H98</f>
        <v>0</v>
      </c>
      <c r="AR98" s="25" t="s">
        <v>151</v>
      </c>
      <c r="AT98" s="25" t="s">
        <v>147</v>
      </c>
      <c r="AU98" s="25" t="s">
        <v>82</v>
      </c>
      <c r="AY98" s="25" t="s">
        <v>144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25" t="s">
        <v>80</v>
      </c>
      <c r="BK98" s="194">
        <f>ROUND(I98*H98,2)</f>
        <v>0</v>
      </c>
      <c r="BL98" s="25" t="s">
        <v>151</v>
      </c>
      <c r="BM98" s="25" t="s">
        <v>179</v>
      </c>
    </row>
    <row r="99" spans="2:65" s="1" customFormat="1" x14ac:dyDescent="0.3">
      <c r="B99" s="42"/>
      <c r="D99" s="195" t="s">
        <v>153</v>
      </c>
      <c r="F99" s="196" t="s">
        <v>178</v>
      </c>
      <c r="I99" s="157"/>
      <c r="L99" s="42"/>
      <c r="M99" s="197"/>
      <c r="N99" s="43"/>
      <c r="O99" s="43"/>
      <c r="P99" s="43"/>
      <c r="Q99" s="43"/>
      <c r="R99" s="43"/>
      <c r="S99" s="43"/>
      <c r="T99" s="71"/>
      <c r="AT99" s="25" t="s">
        <v>153</v>
      </c>
      <c r="AU99" s="25" t="s">
        <v>82</v>
      </c>
    </row>
    <row r="100" spans="2:65" s="1" customFormat="1" ht="16.5" customHeight="1" x14ac:dyDescent="0.3">
      <c r="B100" s="182"/>
      <c r="C100" s="183" t="s">
        <v>180</v>
      </c>
      <c r="D100" s="183" t="s">
        <v>147</v>
      </c>
      <c r="E100" s="184" t="s">
        <v>181</v>
      </c>
      <c r="F100" s="185" t="s">
        <v>182</v>
      </c>
      <c r="G100" s="186" t="s">
        <v>150</v>
      </c>
      <c r="H100" s="187">
        <v>1</v>
      </c>
      <c r="I100" s="188"/>
      <c r="J100" s="189">
        <f>ROUND(I100*H100,2)</f>
        <v>0</v>
      </c>
      <c r="K100" s="185" t="s">
        <v>5</v>
      </c>
      <c r="L100" s="42"/>
      <c r="M100" s="190" t="s">
        <v>5</v>
      </c>
      <c r="N100" s="191" t="s">
        <v>43</v>
      </c>
      <c r="O100" s="43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25" t="s">
        <v>151</v>
      </c>
      <c r="AT100" s="25" t="s">
        <v>147</v>
      </c>
      <c r="AU100" s="25" t="s">
        <v>82</v>
      </c>
      <c r="AY100" s="25" t="s">
        <v>144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25" t="s">
        <v>80</v>
      </c>
      <c r="BK100" s="194">
        <f>ROUND(I100*H100,2)</f>
        <v>0</v>
      </c>
      <c r="BL100" s="25" t="s">
        <v>151</v>
      </c>
      <c r="BM100" s="25" t="s">
        <v>183</v>
      </c>
    </row>
    <row r="101" spans="2:65" s="1" customFormat="1" x14ac:dyDescent="0.3">
      <c r="B101" s="42"/>
      <c r="D101" s="195" t="s">
        <v>153</v>
      </c>
      <c r="F101" s="196" t="s">
        <v>182</v>
      </c>
      <c r="I101" s="157"/>
      <c r="L101" s="42"/>
      <c r="M101" s="197"/>
      <c r="N101" s="43"/>
      <c r="O101" s="43"/>
      <c r="P101" s="43"/>
      <c r="Q101" s="43"/>
      <c r="R101" s="43"/>
      <c r="S101" s="43"/>
      <c r="T101" s="71"/>
      <c r="AT101" s="25" t="s">
        <v>153</v>
      </c>
      <c r="AU101" s="25" t="s">
        <v>82</v>
      </c>
    </row>
    <row r="102" spans="2:65" s="11" customFormat="1" ht="29.85" customHeight="1" x14ac:dyDescent="0.3">
      <c r="B102" s="169"/>
      <c r="D102" s="170" t="s">
        <v>71</v>
      </c>
      <c r="E102" s="180" t="s">
        <v>184</v>
      </c>
      <c r="F102" s="180" t="s">
        <v>185</v>
      </c>
      <c r="I102" s="172"/>
      <c r="J102" s="181">
        <f>BK102</f>
        <v>0</v>
      </c>
      <c r="L102" s="169"/>
      <c r="M102" s="174"/>
      <c r="N102" s="175"/>
      <c r="O102" s="175"/>
      <c r="P102" s="176">
        <f>SUM(P103:P106)</f>
        <v>0</v>
      </c>
      <c r="Q102" s="175"/>
      <c r="R102" s="176">
        <f>SUM(R103:R106)</f>
        <v>0</v>
      </c>
      <c r="S102" s="175"/>
      <c r="T102" s="177">
        <f>SUM(T103:T106)</f>
        <v>0</v>
      </c>
      <c r="AR102" s="170" t="s">
        <v>143</v>
      </c>
      <c r="AT102" s="178" t="s">
        <v>71</v>
      </c>
      <c r="AU102" s="178" t="s">
        <v>80</v>
      </c>
      <c r="AY102" s="170" t="s">
        <v>144</v>
      </c>
      <c r="BK102" s="179">
        <f>SUM(BK103:BK106)</f>
        <v>0</v>
      </c>
    </row>
    <row r="103" spans="2:65" s="1" customFormat="1" ht="16.5" customHeight="1" x14ac:dyDescent="0.3">
      <c r="B103" s="182"/>
      <c r="C103" s="183" t="s">
        <v>186</v>
      </c>
      <c r="D103" s="183" t="s">
        <v>147</v>
      </c>
      <c r="E103" s="184" t="s">
        <v>187</v>
      </c>
      <c r="F103" s="185" t="s">
        <v>185</v>
      </c>
      <c r="G103" s="186" t="s">
        <v>150</v>
      </c>
      <c r="H103" s="187">
        <v>1</v>
      </c>
      <c r="I103" s="188"/>
      <c r="J103" s="189">
        <f>ROUND(I103*H103,2)</f>
        <v>0</v>
      </c>
      <c r="K103" s="185" t="s">
        <v>5</v>
      </c>
      <c r="L103" s="42"/>
      <c r="M103" s="190" t="s">
        <v>5</v>
      </c>
      <c r="N103" s="191" t="s">
        <v>43</v>
      </c>
      <c r="O103" s="43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25" t="s">
        <v>151</v>
      </c>
      <c r="AT103" s="25" t="s">
        <v>147</v>
      </c>
      <c r="AU103" s="25" t="s">
        <v>82</v>
      </c>
      <c r="AY103" s="25" t="s">
        <v>144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5" t="s">
        <v>80</v>
      </c>
      <c r="BK103" s="194">
        <f>ROUND(I103*H103,2)</f>
        <v>0</v>
      </c>
      <c r="BL103" s="25" t="s">
        <v>151</v>
      </c>
      <c r="BM103" s="25" t="s">
        <v>188</v>
      </c>
    </row>
    <row r="104" spans="2:65" s="1" customFormat="1" x14ac:dyDescent="0.3">
      <c r="B104" s="42"/>
      <c r="D104" s="195" t="s">
        <v>153</v>
      </c>
      <c r="F104" s="196" t="s">
        <v>185</v>
      </c>
      <c r="I104" s="157"/>
      <c r="L104" s="42"/>
      <c r="M104" s="197"/>
      <c r="N104" s="43"/>
      <c r="O104" s="43"/>
      <c r="P104" s="43"/>
      <c r="Q104" s="43"/>
      <c r="R104" s="43"/>
      <c r="S104" s="43"/>
      <c r="T104" s="71"/>
      <c r="AT104" s="25" t="s">
        <v>153</v>
      </c>
      <c r="AU104" s="25" t="s">
        <v>82</v>
      </c>
    </row>
    <row r="105" spans="2:65" s="1" customFormat="1" ht="25.5" customHeight="1" x14ac:dyDescent="0.3">
      <c r="B105" s="182"/>
      <c r="C105" s="183" t="s">
        <v>189</v>
      </c>
      <c r="D105" s="183" t="s">
        <v>147</v>
      </c>
      <c r="E105" s="184" t="s">
        <v>190</v>
      </c>
      <c r="F105" s="185" t="s">
        <v>191</v>
      </c>
      <c r="G105" s="186" t="s">
        <v>150</v>
      </c>
      <c r="H105" s="187">
        <v>1</v>
      </c>
      <c r="I105" s="188"/>
      <c r="J105" s="189">
        <f>ROUND(I105*H105,2)</f>
        <v>0</v>
      </c>
      <c r="K105" s="185" t="s">
        <v>5</v>
      </c>
      <c r="L105" s="42"/>
      <c r="M105" s="190" t="s">
        <v>5</v>
      </c>
      <c r="N105" s="191" t="s">
        <v>43</v>
      </c>
      <c r="O105" s="43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AR105" s="25" t="s">
        <v>151</v>
      </c>
      <c r="AT105" s="25" t="s">
        <v>147</v>
      </c>
      <c r="AU105" s="25" t="s">
        <v>82</v>
      </c>
      <c r="AY105" s="25" t="s">
        <v>144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25" t="s">
        <v>80</v>
      </c>
      <c r="BK105" s="194">
        <f>ROUND(I105*H105,2)</f>
        <v>0</v>
      </c>
      <c r="BL105" s="25" t="s">
        <v>151</v>
      </c>
      <c r="BM105" s="25" t="s">
        <v>192</v>
      </c>
    </row>
    <row r="106" spans="2:65" s="1" customFormat="1" ht="27" x14ac:dyDescent="0.3">
      <c r="B106" s="42"/>
      <c r="D106" s="195" t="s">
        <v>153</v>
      </c>
      <c r="F106" s="196" t="s">
        <v>191</v>
      </c>
      <c r="I106" s="157"/>
      <c r="L106" s="42"/>
      <c r="M106" s="197"/>
      <c r="N106" s="43"/>
      <c r="O106" s="43"/>
      <c r="P106" s="43"/>
      <c r="Q106" s="43"/>
      <c r="R106" s="43"/>
      <c r="S106" s="43"/>
      <c r="T106" s="71"/>
      <c r="AT106" s="25" t="s">
        <v>153</v>
      </c>
      <c r="AU106" s="25" t="s">
        <v>82</v>
      </c>
    </row>
    <row r="107" spans="2:65" s="11" customFormat="1" ht="29.85" customHeight="1" x14ac:dyDescent="0.3">
      <c r="B107" s="169"/>
      <c r="D107" s="170" t="s">
        <v>71</v>
      </c>
      <c r="E107" s="180" t="s">
        <v>193</v>
      </c>
      <c r="F107" s="180" t="s">
        <v>194</v>
      </c>
      <c r="I107" s="172"/>
      <c r="J107" s="181">
        <f>BK107</f>
        <v>0</v>
      </c>
      <c r="L107" s="169"/>
      <c r="M107" s="174"/>
      <c r="N107" s="175"/>
      <c r="O107" s="175"/>
      <c r="P107" s="176">
        <f>SUM(P108:P111)</f>
        <v>0</v>
      </c>
      <c r="Q107" s="175"/>
      <c r="R107" s="176">
        <f>SUM(R108:R111)</f>
        <v>0</v>
      </c>
      <c r="S107" s="175"/>
      <c r="T107" s="177">
        <f>SUM(T108:T111)</f>
        <v>0</v>
      </c>
      <c r="AR107" s="170" t="s">
        <v>143</v>
      </c>
      <c r="AT107" s="178" t="s">
        <v>71</v>
      </c>
      <c r="AU107" s="178" t="s">
        <v>80</v>
      </c>
      <c r="AY107" s="170" t="s">
        <v>144</v>
      </c>
      <c r="BK107" s="179">
        <f>SUM(BK108:BK111)</f>
        <v>0</v>
      </c>
    </row>
    <row r="108" spans="2:65" s="1" customFormat="1" ht="16.5" customHeight="1" x14ac:dyDescent="0.3">
      <c r="B108" s="182"/>
      <c r="C108" s="183" t="s">
        <v>195</v>
      </c>
      <c r="D108" s="183" t="s">
        <v>147</v>
      </c>
      <c r="E108" s="184" t="s">
        <v>196</v>
      </c>
      <c r="F108" s="185" t="s">
        <v>197</v>
      </c>
      <c r="G108" s="186" t="s">
        <v>150</v>
      </c>
      <c r="H108" s="187">
        <v>1</v>
      </c>
      <c r="I108" s="188"/>
      <c r="J108" s="189">
        <f>ROUND(I108*H108,2)</f>
        <v>0</v>
      </c>
      <c r="K108" s="185" t="s">
        <v>5</v>
      </c>
      <c r="L108" s="42"/>
      <c r="M108" s="190" t="s">
        <v>5</v>
      </c>
      <c r="N108" s="191" t="s">
        <v>43</v>
      </c>
      <c r="O108" s="43"/>
      <c r="P108" s="192">
        <f>O108*H108</f>
        <v>0</v>
      </c>
      <c r="Q108" s="192">
        <v>0</v>
      </c>
      <c r="R108" s="192">
        <f>Q108*H108</f>
        <v>0</v>
      </c>
      <c r="S108" s="192">
        <v>0</v>
      </c>
      <c r="T108" s="193">
        <f>S108*H108</f>
        <v>0</v>
      </c>
      <c r="AR108" s="25" t="s">
        <v>151</v>
      </c>
      <c r="AT108" s="25" t="s">
        <v>147</v>
      </c>
      <c r="AU108" s="25" t="s">
        <v>82</v>
      </c>
      <c r="AY108" s="25" t="s">
        <v>144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25" t="s">
        <v>80</v>
      </c>
      <c r="BK108" s="194">
        <f>ROUND(I108*H108,2)</f>
        <v>0</v>
      </c>
      <c r="BL108" s="25" t="s">
        <v>151</v>
      </c>
      <c r="BM108" s="25" t="s">
        <v>198</v>
      </c>
    </row>
    <row r="109" spans="2:65" s="1" customFormat="1" x14ac:dyDescent="0.3">
      <c r="B109" s="42"/>
      <c r="D109" s="195" t="s">
        <v>153</v>
      </c>
      <c r="F109" s="196" t="s">
        <v>197</v>
      </c>
      <c r="I109" s="157"/>
      <c r="L109" s="42"/>
      <c r="M109" s="197"/>
      <c r="N109" s="43"/>
      <c r="O109" s="43"/>
      <c r="P109" s="43"/>
      <c r="Q109" s="43"/>
      <c r="R109" s="43"/>
      <c r="S109" s="43"/>
      <c r="T109" s="71"/>
      <c r="AT109" s="25" t="s">
        <v>153</v>
      </c>
      <c r="AU109" s="25" t="s">
        <v>82</v>
      </c>
    </row>
    <row r="110" spans="2:65" s="1" customFormat="1" ht="16.5" customHeight="1" x14ac:dyDescent="0.3">
      <c r="B110" s="182"/>
      <c r="C110" s="183" t="s">
        <v>199</v>
      </c>
      <c r="D110" s="183" t="s">
        <v>147</v>
      </c>
      <c r="E110" s="184" t="s">
        <v>200</v>
      </c>
      <c r="F110" s="185" t="s">
        <v>201</v>
      </c>
      <c r="G110" s="186" t="s">
        <v>150</v>
      </c>
      <c r="H110" s="187">
        <v>1</v>
      </c>
      <c r="I110" s="188"/>
      <c r="J110" s="189">
        <f>ROUND(I110*H110,2)</f>
        <v>0</v>
      </c>
      <c r="K110" s="185" t="s">
        <v>5</v>
      </c>
      <c r="L110" s="42"/>
      <c r="M110" s="190" t="s">
        <v>5</v>
      </c>
      <c r="N110" s="191" t="s">
        <v>43</v>
      </c>
      <c r="O110" s="43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AR110" s="25" t="s">
        <v>151</v>
      </c>
      <c r="AT110" s="25" t="s">
        <v>147</v>
      </c>
      <c r="AU110" s="25" t="s">
        <v>82</v>
      </c>
      <c r="AY110" s="25" t="s">
        <v>144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25" t="s">
        <v>80</v>
      </c>
      <c r="BK110" s="194">
        <f>ROUND(I110*H110,2)</f>
        <v>0</v>
      </c>
      <c r="BL110" s="25" t="s">
        <v>151</v>
      </c>
      <c r="BM110" s="25" t="s">
        <v>202</v>
      </c>
    </row>
    <row r="111" spans="2:65" s="1" customFormat="1" ht="40.5" x14ac:dyDescent="0.3">
      <c r="B111" s="42"/>
      <c r="D111" s="195" t="s">
        <v>153</v>
      </c>
      <c r="F111" s="196" t="s">
        <v>203</v>
      </c>
      <c r="I111" s="157"/>
      <c r="L111" s="42"/>
      <c r="M111" s="197"/>
      <c r="N111" s="43"/>
      <c r="O111" s="43"/>
      <c r="P111" s="43"/>
      <c r="Q111" s="43"/>
      <c r="R111" s="43"/>
      <c r="S111" s="43"/>
      <c r="T111" s="71"/>
      <c r="AT111" s="25" t="s">
        <v>153</v>
      </c>
      <c r="AU111" s="25" t="s">
        <v>82</v>
      </c>
    </row>
    <row r="112" spans="2:65" s="11" customFormat="1" ht="29.85" customHeight="1" x14ac:dyDescent="0.3">
      <c r="B112" s="169"/>
      <c r="D112" s="170" t="s">
        <v>71</v>
      </c>
      <c r="E112" s="180" t="s">
        <v>204</v>
      </c>
      <c r="F112" s="180" t="s">
        <v>205</v>
      </c>
      <c r="I112" s="172"/>
      <c r="J112" s="181">
        <f>BK112</f>
        <v>0</v>
      </c>
      <c r="L112" s="169"/>
      <c r="M112" s="174"/>
      <c r="N112" s="175"/>
      <c r="O112" s="175"/>
      <c r="P112" s="176">
        <f>SUM(P113:P116)</f>
        <v>0</v>
      </c>
      <c r="Q112" s="175"/>
      <c r="R112" s="176">
        <f>SUM(R113:R116)</f>
        <v>0</v>
      </c>
      <c r="S112" s="175"/>
      <c r="T112" s="177">
        <f>SUM(T113:T116)</f>
        <v>0</v>
      </c>
      <c r="AR112" s="170" t="s">
        <v>143</v>
      </c>
      <c r="AT112" s="178" t="s">
        <v>71</v>
      </c>
      <c r="AU112" s="178" t="s">
        <v>80</v>
      </c>
      <c r="AY112" s="170" t="s">
        <v>144</v>
      </c>
      <c r="BK112" s="179">
        <f>SUM(BK113:BK116)</f>
        <v>0</v>
      </c>
    </row>
    <row r="113" spans="2:65" s="1" customFormat="1" ht="16.5" customHeight="1" x14ac:dyDescent="0.3">
      <c r="B113" s="182"/>
      <c r="C113" s="183" t="s">
        <v>206</v>
      </c>
      <c r="D113" s="183" t="s">
        <v>147</v>
      </c>
      <c r="E113" s="184" t="s">
        <v>207</v>
      </c>
      <c r="F113" s="185" t="s">
        <v>208</v>
      </c>
      <c r="G113" s="186" t="s">
        <v>150</v>
      </c>
      <c r="H113" s="187">
        <v>1</v>
      </c>
      <c r="I113" s="188"/>
      <c r="J113" s="189">
        <f>ROUND(I113*H113,2)</f>
        <v>0</v>
      </c>
      <c r="K113" s="185" t="s">
        <v>5</v>
      </c>
      <c r="L113" s="42"/>
      <c r="M113" s="190" t="s">
        <v>5</v>
      </c>
      <c r="N113" s="191" t="s">
        <v>43</v>
      </c>
      <c r="O113" s="43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AR113" s="25" t="s">
        <v>151</v>
      </c>
      <c r="AT113" s="25" t="s">
        <v>147</v>
      </c>
      <c r="AU113" s="25" t="s">
        <v>82</v>
      </c>
      <c r="AY113" s="25" t="s">
        <v>144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25" t="s">
        <v>80</v>
      </c>
      <c r="BK113" s="194">
        <f>ROUND(I113*H113,2)</f>
        <v>0</v>
      </c>
      <c r="BL113" s="25" t="s">
        <v>151</v>
      </c>
      <c r="BM113" s="25" t="s">
        <v>209</v>
      </c>
    </row>
    <row r="114" spans="2:65" s="1" customFormat="1" x14ac:dyDescent="0.3">
      <c r="B114" s="42"/>
      <c r="D114" s="195" t="s">
        <v>153</v>
      </c>
      <c r="F114" s="196" t="s">
        <v>208</v>
      </c>
      <c r="I114" s="157"/>
      <c r="L114" s="42"/>
      <c r="M114" s="197"/>
      <c r="N114" s="43"/>
      <c r="O114" s="43"/>
      <c r="P114" s="43"/>
      <c r="Q114" s="43"/>
      <c r="R114" s="43"/>
      <c r="S114" s="43"/>
      <c r="T114" s="71"/>
      <c r="AT114" s="25" t="s">
        <v>153</v>
      </c>
      <c r="AU114" s="25" t="s">
        <v>82</v>
      </c>
    </row>
    <row r="115" spans="2:65" s="1" customFormat="1" ht="16.5" customHeight="1" x14ac:dyDescent="0.3">
      <c r="B115" s="182"/>
      <c r="C115" s="183" t="s">
        <v>11</v>
      </c>
      <c r="D115" s="183" t="s">
        <v>147</v>
      </c>
      <c r="E115" s="184" t="s">
        <v>210</v>
      </c>
      <c r="F115" s="185" t="s">
        <v>211</v>
      </c>
      <c r="G115" s="186" t="s">
        <v>150</v>
      </c>
      <c r="H115" s="187">
        <v>1</v>
      </c>
      <c r="I115" s="188"/>
      <c r="J115" s="189">
        <f>ROUND(I115*H115,2)</f>
        <v>0</v>
      </c>
      <c r="K115" s="185" t="s">
        <v>5</v>
      </c>
      <c r="L115" s="42"/>
      <c r="M115" s="190" t="s">
        <v>5</v>
      </c>
      <c r="N115" s="191" t="s">
        <v>43</v>
      </c>
      <c r="O115" s="43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AR115" s="25" t="s">
        <v>151</v>
      </c>
      <c r="AT115" s="25" t="s">
        <v>147</v>
      </c>
      <c r="AU115" s="25" t="s">
        <v>82</v>
      </c>
      <c r="AY115" s="25" t="s">
        <v>144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5" t="s">
        <v>80</v>
      </c>
      <c r="BK115" s="194">
        <f>ROUND(I115*H115,2)</f>
        <v>0</v>
      </c>
      <c r="BL115" s="25" t="s">
        <v>151</v>
      </c>
      <c r="BM115" s="25" t="s">
        <v>212</v>
      </c>
    </row>
    <row r="116" spans="2:65" s="1" customFormat="1" x14ac:dyDescent="0.3">
      <c r="B116" s="42"/>
      <c r="D116" s="195" t="s">
        <v>153</v>
      </c>
      <c r="F116" s="196" t="s">
        <v>211</v>
      </c>
      <c r="I116" s="157"/>
      <c r="L116" s="42"/>
      <c r="M116" s="198"/>
      <c r="N116" s="199"/>
      <c r="O116" s="199"/>
      <c r="P116" s="199"/>
      <c r="Q116" s="199"/>
      <c r="R116" s="199"/>
      <c r="S116" s="199"/>
      <c r="T116" s="200"/>
      <c r="AT116" s="25" t="s">
        <v>153</v>
      </c>
      <c r="AU116" s="25" t="s">
        <v>82</v>
      </c>
    </row>
    <row r="117" spans="2:65" s="1" customFormat="1" ht="6.95" customHeight="1" x14ac:dyDescent="0.3">
      <c r="B117" s="57"/>
      <c r="C117" s="58"/>
      <c r="D117" s="58"/>
      <c r="E117" s="58"/>
      <c r="F117" s="58"/>
      <c r="G117" s="58"/>
      <c r="H117" s="58"/>
      <c r="I117" s="135"/>
      <c r="J117" s="58"/>
      <c r="K117" s="58"/>
      <c r="L117" s="42"/>
    </row>
  </sheetData>
  <autoFilter ref="C80:K116" xr:uid="{00000000-0009-0000-0000-000001000000}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100-000000000000}"/>
    <hyperlink ref="G1:H1" location="C54" display="2) Rekapitulace" xr:uid="{00000000-0004-0000-0100-000001000000}"/>
    <hyperlink ref="J1" location="C80" display="3) Soupis prací" xr:uid="{00000000-0004-0000-0100-000002000000}"/>
    <hyperlink ref="L1:V1" location="'Rekapitulace stavby'!C2" display="Rekapitulace stavby" xr:uid="{00000000-0004-0000-01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481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2"/>
      <c r="B1" s="108"/>
      <c r="C1" s="108"/>
      <c r="D1" s="109" t="s">
        <v>1</v>
      </c>
      <c r="E1" s="108"/>
      <c r="F1" s="110" t="s">
        <v>109</v>
      </c>
      <c r="G1" s="369" t="s">
        <v>110</v>
      </c>
      <c r="H1" s="369"/>
      <c r="I1" s="111"/>
      <c r="J1" s="110" t="s">
        <v>111</v>
      </c>
      <c r="K1" s="109" t="s">
        <v>112</v>
      </c>
      <c r="L1" s="110" t="s">
        <v>113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 x14ac:dyDescent="0.3">
      <c r="L2" s="360" t="s">
        <v>8</v>
      </c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5" t="s">
        <v>86</v>
      </c>
    </row>
    <row r="3" spans="1:70" ht="6.95" customHeight="1" x14ac:dyDescent="0.3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82</v>
      </c>
    </row>
    <row r="4" spans="1:70" ht="36.950000000000003" customHeight="1" x14ac:dyDescent="0.3">
      <c r="B4" s="29"/>
      <c r="C4" s="30"/>
      <c r="D4" s="31" t="s">
        <v>114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 x14ac:dyDescent="0.3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 x14ac:dyDescent="0.3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16.5" customHeight="1" x14ac:dyDescent="0.3">
      <c r="B7" s="29"/>
      <c r="C7" s="30"/>
      <c r="D7" s="30"/>
      <c r="E7" s="370" t="str">
        <f>'Rekapitulace stavby'!K6</f>
        <v>Dostihová - Strakonická - Protihluková opatření</v>
      </c>
      <c r="F7" s="371"/>
      <c r="G7" s="371"/>
      <c r="H7" s="371"/>
      <c r="I7" s="113"/>
      <c r="J7" s="30"/>
      <c r="K7" s="32"/>
    </row>
    <row r="8" spans="1:70" s="1" customFormat="1" ht="15" x14ac:dyDescent="0.3">
      <c r="B8" s="42"/>
      <c r="C8" s="43"/>
      <c r="D8" s="38" t="s">
        <v>115</v>
      </c>
      <c r="E8" s="43"/>
      <c r="F8" s="43"/>
      <c r="G8" s="43"/>
      <c r="H8" s="43"/>
      <c r="I8" s="114"/>
      <c r="J8" s="43"/>
      <c r="K8" s="46"/>
    </row>
    <row r="9" spans="1:70" s="1" customFormat="1" ht="36.950000000000003" customHeight="1" x14ac:dyDescent="0.3">
      <c r="B9" s="42"/>
      <c r="C9" s="43"/>
      <c r="D9" s="43"/>
      <c r="E9" s="372" t="s">
        <v>213</v>
      </c>
      <c r="F9" s="373"/>
      <c r="G9" s="373"/>
      <c r="H9" s="373"/>
      <c r="I9" s="114"/>
      <c r="J9" s="43"/>
      <c r="K9" s="46"/>
    </row>
    <row r="10" spans="1:70" s="1" customFormat="1" x14ac:dyDescent="0.3">
      <c r="B10" s="42"/>
      <c r="C10" s="43"/>
      <c r="D10" s="43"/>
      <c r="E10" s="43"/>
      <c r="F10" s="43"/>
      <c r="G10" s="43"/>
      <c r="H10" s="43"/>
      <c r="I10" s="114"/>
      <c r="J10" s="43"/>
      <c r="K10" s="46"/>
    </row>
    <row r="11" spans="1:70" s="1" customFormat="1" ht="14.45" customHeight="1" x14ac:dyDescent="0.3">
      <c r="B11" s="42"/>
      <c r="C11" s="43"/>
      <c r="D11" s="38" t="s">
        <v>21</v>
      </c>
      <c r="E11" s="43"/>
      <c r="F11" s="36" t="s">
        <v>5</v>
      </c>
      <c r="G11" s="43"/>
      <c r="H11" s="43"/>
      <c r="I11" s="115" t="s">
        <v>22</v>
      </c>
      <c r="J11" s="36" t="s">
        <v>5</v>
      </c>
      <c r="K11" s="46"/>
    </row>
    <row r="12" spans="1:70" s="1" customFormat="1" ht="14.45" customHeight="1" x14ac:dyDescent="0.3">
      <c r="B12" s="42"/>
      <c r="C12" s="43"/>
      <c r="D12" s="38" t="s">
        <v>23</v>
      </c>
      <c r="E12" s="43"/>
      <c r="F12" s="36" t="s">
        <v>24</v>
      </c>
      <c r="G12" s="43"/>
      <c r="H12" s="43"/>
      <c r="I12" s="115" t="s">
        <v>25</v>
      </c>
      <c r="J12" s="116" t="str">
        <f>'Rekapitulace stavby'!AN8</f>
        <v>15. 10. 2018</v>
      </c>
      <c r="K12" s="46"/>
    </row>
    <row r="13" spans="1:70" s="1" customFormat="1" ht="10.9" customHeight="1" x14ac:dyDescent="0.3">
      <c r="B13" s="42"/>
      <c r="C13" s="43"/>
      <c r="D13" s="43"/>
      <c r="E13" s="43"/>
      <c r="F13" s="43"/>
      <c r="G13" s="43"/>
      <c r="H13" s="43"/>
      <c r="I13" s="114"/>
      <c r="J13" s="43"/>
      <c r="K13" s="46"/>
    </row>
    <row r="14" spans="1:70" s="1" customFormat="1" ht="14.45" customHeight="1" x14ac:dyDescent="0.3">
      <c r="B14" s="42"/>
      <c r="C14" s="43"/>
      <c r="D14" s="38" t="s">
        <v>27</v>
      </c>
      <c r="E14" s="43"/>
      <c r="F14" s="43"/>
      <c r="G14" s="43"/>
      <c r="H14" s="43"/>
      <c r="I14" s="115" t="s">
        <v>28</v>
      </c>
      <c r="J14" s="36" t="s">
        <v>5</v>
      </c>
      <c r="K14" s="46"/>
    </row>
    <row r="15" spans="1:70" s="1" customFormat="1" ht="18" customHeight="1" x14ac:dyDescent="0.3">
      <c r="B15" s="42"/>
      <c r="C15" s="43"/>
      <c r="D15" s="43"/>
      <c r="E15" s="36" t="s">
        <v>29</v>
      </c>
      <c r="F15" s="43"/>
      <c r="G15" s="43"/>
      <c r="H15" s="43"/>
      <c r="I15" s="115" t="s">
        <v>30</v>
      </c>
      <c r="J15" s="36" t="s">
        <v>5</v>
      </c>
      <c r="K15" s="46"/>
    </row>
    <row r="16" spans="1:70" s="1" customFormat="1" ht="6.95" customHeight="1" x14ac:dyDescent="0.3">
      <c r="B16" s="42"/>
      <c r="C16" s="43"/>
      <c r="D16" s="43"/>
      <c r="E16" s="43"/>
      <c r="F16" s="43"/>
      <c r="G16" s="43"/>
      <c r="H16" s="43"/>
      <c r="I16" s="114"/>
      <c r="J16" s="43"/>
      <c r="K16" s="46"/>
    </row>
    <row r="17" spans="2:11" s="1" customFormat="1" ht="14.45" customHeight="1" x14ac:dyDescent="0.3">
      <c r="B17" s="42"/>
      <c r="C17" s="43"/>
      <c r="D17" s="38" t="s">
        <v>31</v>
      </c>
      <c r="E17" s="43"/>
      <c r="F17" s="43"/>
      <c r="G17" s="43"/>
      <c r="H17" s="43"/>
      <c r="I17" s="115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 x14ac:dyDescent="0.3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15" t="s">
        <v>30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 x14ac:dyDescent="0.3">
      <c r="B19" s="42"/>
      <c r="C19" s="43"/>
      <c r="D19" s="43"/>
      <c r="E19" s="43"/>
      <c r="F19" s="43"/>
      <c r="G19" s="43"/>
      <c r="H19" s="43"/>
      <c r="I19" s="114"/>
      <c r="J19" s="43"/>
      <c r="K19" s="46"/>
    </row>
    <row r="20" spans="2:11" s="1" customFormat="1" ht="14.45" customHeight="1" x14ac:dyDescent="0.3">
      <c r="B20" s="42"/>
      <c r="C20" s="43"/>
      <c r="D20" s="38" t="s">
        <v>33</v>
      </c>
      <c r="E20" s="43"/>
      <c r="F20" s="43"/>
      <c r="G20" s="43"/>
      <c r="H20" s="43"/>
      <c r="I20" s="115" t="s">
        <v>28</v>
      </c>
      <c r="J20" s="36" t="s">
        <v>5</v>
      </c>
      <c r="K20" s="46"/>
    </row>
    <row r="21" spans="2:11" s="1" customFormat="1" ht="18" customHeight="1" x14ac:dyDescent="0.3">
      <c r="B21" s="42"/>
      <c r="C21" s="43"/>
      <c r="D21" s="43"/>
      <c r="E21" s="36" t="s">
        <v>34</v>
      </c>
      <c r="F21" s="43"/>
      <c r="G21" s="43"/>
      <c r="H21" s="43"/>
      <c r="I21" s="115" t="s">
        <v>30</v>
      </c>
      <c r="J21" s="36" t="s">
        <v>5</v>
      </c>
      <c r="K21" s="46"/>
    </row>
    <row r="22" spans="2:11" s="1" customFormat="1" ht="6.95" customHeight="1" x14ac:dyDescent="0.3">
      <c r="B22" s="42"/>
      <c r="C22" s="43"/>
      <c r="D22" s="43"/>
      <c r="E22" s="43"/>
      <c r="F22" s="43"/>
      <c r="G22" s="43"/>
      <c r="H22" s="43"/>
      <c r="I22" s="114"/>
      <c r="J22" s="43"/>
      <c r="K22" s="46"/>
    </row>
    <row r="23" spans="2:11" s="1" customFormat="1" ht="14.45" customHeight="1" x14ac:dyDescent="0.3">
      <c r="B23" s="42"/>
      <c r="C23" s="43"/>
      <c r="D23" s="38" t="s">
        <v>36</v>
      </c>
      <c r="E23" s="43"/>
      <c r="F23" s="43"/>
      <c r="G23" s="43"/>
      <c r="H23" s="43"/>
      <c r="I23" s="114"/>
      <c r="J23" s="43"/>
      <c r="K23" s="46"/>
    </row>
    <row r="24" spans="2:11" s="7" customFormat="1" ht="16.5" customHeight="1" x14ac:dyDescent="0.3">
      <c r="B24" s="117"/>
      <c r="C24" s="118"/>
      <c r="D24" s="118"/>
      <c r="E24" s="350" t="s">
        <v>5</v>
      </c>
      <c r="F24" s="350"/>
      <c r="G24" s="350"/>
      <c r="H24" s="350"/>
      <c r="I24" s="119"/>
      <c r="J24" s="118"/>
      <c r="K24" s="120"/>
    </row>
    <row r="25" spans="2:11" s="1" customFormat="1" ht="6.95" customHeight="1" x14ac:dyDescent="0.3">
      <c r="B25" s="42"/>
      <c r="C25" s="43"/>
      <c r="D25" s="43"/>
      <c r="E25" s="43"/>
      <c r="F25" s="43"/>
      <c r="G25" s="43"/>
      <c r="H25" s="43"/>
      <c r="I25" s="114"/>
      <c r="J25" s="43"/>
      <c r="K25" s="46"/>
    </row>
    <row r="26" spans="2:11" s="1" customFormat="1" ht="6.95" customHeight="1" x14ac:dyDescent="0.3">
      <c r="B26" s="42"/>
      <c r="C26" s="43"/>
      <c r="D26" s="69"/>
      <c r="E26" s="69"/>
      <c r="F26" s="69"/>
      <c r="G26" s="69"/>
      <c r="H26" s="69"/>
      <c r="I26" s="121"/>
      <c r="J26" s="69"/>
      <c r="K26" s="122"/>
    </row>
    <row r="27" spans="2:11" s="1" customFormat="1" ht="25.35" customHeight="1" x14ac:dyDescent="0.3">
      <c r="B27" s="42"/>
      <c r="C27" s="43"/>
      <c r="D27" s="123" t="s">
        <v>38</v>
      </c>
      <c r="E27" s="43"/>
      <c r="F27" s="43"/>
      <c r="G27" s="43"/>
      <c r="H27" s="43"/>
      <c r="I27" s="114"/>
      <c r="J27" s="124">
        <f>ROUND(J83,2)</f>
        <v>0</v>
      </c>
      <c r="K27" s="46"/>
    </row>
    <row r="28" spans="2:11" s="1" customFormat="1" ht="6.95" customHeight="1" x14ac:dyDescent="0.3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14.45" customHeight="1" x14ac:dyDescent="0.3">
      <c r="B29" s="42"/>
      <c r="C29" s="43"/>
      <c r="D29" s="43"/>
      <c r="E29" s="43"/>
      <c r="F29" s="47" t="s">
        <v>40</v>
      </c>
      <c r="G29" s="43"/>
      <c r="H29" s="43"/>
      <c r="I29" s="125" t="s">
        <v>39</v>
      </c>
      <c r="J29" s="47" t="s">
        <v>41</v>
      </c>
      <c r="K29" s="46"/>
    </row>
    <row r="30" spans="2:11" s="1" customFormat="1" ht="14.45" customHeight="1" x14ac:dyDescent="0.3">
      <c r="B30" s="42"/>
      <c r="C30" s="43"/>
      <c r="D30" s="50" t="s">
        <v>42</v>
      </c>
      <c r="E30" s="50" t="s">
        <v>43</v>
      </c>
      <c r="F30" s="126">
        <f>ROUND(SUM(BE83:BE480), 2)</f>
        <v>0</v>
      </c>
      <c r="G30" s="43"/>
      <c r="H30" s="43"/>
      <c r="I30" s="127">
        <v>0.21</v>
      </c>
      <c r="J30" s="126">
        <f>ROUND(ROUND((SUM(BE83:BE480)), 2)*I30, 2)</f>
        <v>0</v>
      </c>
      <c r="K30" s="46"/>
    </row>
    <row r="31" spans="2:11" s="1" customFormat="1" ht="14.45" customHeight="1" x14ac:dyDescent="0.3">
      <c r="B31" s="42"/>
      <c r="C31" s="43"/>
      <c r="D31" s="43"/>
      <c r="E31" s="50" t="s">
        <v>44</v>
      </c>
      <c r="F31" s="126">
        <f>ROUND(SUM(BF83:BF480), 2)</f>
        <v>0</v>
      </c>
      <c r="G31" s="43"/>
      <c r="H31" s="43"/>
      <c r="I31" s="127">
        <v>0.15</v>
      </c>
      <c r="J31" s="126">
        <f>ROUND(ROUND((SUM(BF83:BF480)), 2)*I31, 2)</f>
        <v>0</v>
      </c>
      <c r="K31" s="46"/>
    </row>
    <row r="32" spans="2:11" s="1" customFormat="1" ht="14.45" hidden="1" customHeight="1" x14ac:dyDescent="0.3">
      <c r="B32" s="42"/>
      <c r="C32" s="43"/>
      <c r="D32" s="43"/>
      <c r="E32" s="50" t="s">
        <v>45</v>
      </c>
      <c r="F32" s="126">
        <f>ROUND(SUM(BG83:BG480), 2)</f>
        <v>0</v>
      </c>
      <c r="G32" s="43"/>
      <c r="H32" s="43"/>
      <c r="I32" s="127">
        <v>0.21</v>
      </c>
      <c r="J32" s="126">
        <v>0</v>
      </c>
      <c r="K32" s="46"/>
    </row>
    <row r="33" spans="2:11" s="1" customFormat="1" ht="14.45" hidden="1" customHeight="1" x14ac:dyDescent="0.3">
      <c r="B33" s="42"/>
      <c r="C33" s="43"/>
      <c r="D33" s="43"/>
      <c r="E33" s="50" t="s">
        <v>46</v>
      </c>
      <c r="F33" s="126">
        <f>ROUND(SUM(BH83:BH480), 2)</f>
        <v>0</v>
      </c>
      <c r="G33" s="43"/>
      <c r="H33" s="43"/>
      <c r="I33" s="127">
        <v>0.15</v>
      </c>
      <c r="J33" s="126">
        <v>0</v>
      </c>
      <c r="K33" s="46"/>
    </row>
    <row r="34" spans="2:11" s="1" customFormat="1" ht="14.45" hidden="1" customHeight="1" x14ac:dyDescent="0.3">
      <c r="B34" s="42"/>
      <c r="C34" s="43"/>
      <c r="D34" s="43"/>
      <c r="E34" s="50" t="s">
        <v>47</v>
      </c>
      <c r="F34" s="126">
        <f>ROUND(SUM(BI83:BI480), 2)</f>
        <v>0</v>
      </c>
      <c r="G34" s="43"/>
      <c r="H34" s="43"/>
      <c r="I34" s="127">
        <v>0</v>
      </c>
      <c r="J34" s="126">
        <v>0</v>
      </c>
      <c r="K34" s="46"/>
    </row>
    <row r="35" spans="2:11" s="1" customFormat="1" ht="6.95" customHeight="1" x14ac:dyDescent="0.3">
      <c r="B35" s="42"/>
      <c r="C35" s="43"/>
      <c r="D35" s="43"/>
      <c r="E35" s="43"/>
      <c r="F35" s="43"/>
      <c r="G35" s="43"/>
      <c r="H35" s="43"/>
      <c r="I35" s="114"/>
      <c r="J35" s="43"/>
      <c r="K35" s="46"/>
    </row>
    <row r="36" spans="2:11" s="1" customFormat="1" ht="25.35" customHeight="1" x14ac:dyDescent="0.3">
      <c r="B36" s="42"/>
      <c r="C36" s="128"/>
      <c r="D36" s="129" t="s">
        <v>48</v>
      </c>
      <c r="E36" s="72"/>
      <c r="F36" s="72"/>
      <c r="G36" s="130" t="s">
        <v>49</v>
      </c>
      <c r="H36" s="131" t="s">
        <v>50</v>
      </c>
      <c r="I36" s="132"/>
      <c r="J36" s="133">
        <f>SUM(J27:J34)</f>
        <v>0</v>
      </c>
      <c r="K36" s="134"/>
    </row>
    <row r="37" spans="2:11" s="1" customFormat="1" ht="14.45" customHeight="1" x14ac:dyDescent="0.3">
      <c r="B37" s="57"/>
      <c r="C37" s="58"/>
      <c r="D37" s="58"/>
      <c r="E37" s="58"/>
      <c r="F37" s="58"/>
      <c r="G37" s="58"/>
      <c r="H37" s="58"/>
      <c r="I37" s="135"/>
      <c r="J37" s="58"/>
      <c r="K37" s="59"/>
    </row>
    <row r="41" spans="2:11" s="1" customFormat="1" ht="6.95" customHeight="1" x14ac:dyDescent="0.3">
      <c r="B41" s="60"/>
      <c r="C41" s="61"/>
      <c r="D41" s="61"/>
      <c r="E41" s="61"/>
      <c r="F41" s="61"/>
      <c r="G41" s="61"/>
      <c r="H41" s="61"/>
      <c r="I41" s="136"/>
      <c r="J41" s="61"/>
      <c r="K41" s="137"/>
    </row>
    <row r="42" spans="2:11" s="1" customFormat="1" ht="36.950000000000003" customHeight="1" x14ac:dyDescent="0.3">
      <c r="B42" s="42"/>
      <c r="C42" s="31" t="s">
        <v>117</v>
      </c>
      <c r="D42" s="43"/>
      <c r="E42" s="43"/>
      <c r="F42" s="43"/>
      <c r="G42" s="43"/>
      <c r="H42" s="43"/>
      <c r="I42" s="114"/>
      <c r="J42" s="43"/>
      <c r="K42" s="46"/>
    </row>
    <row r="43" spans="2:11" s="1" customFormat="1" ht="6.95" customHeight="1" x14ac:dyDescent="0.3">
      <c r="B43" s="42"/>
      <c r="C43" s="43"/>
      <c r="D43" s="43"/>
      <c r="E43" s="43"/>
      <c r="F43" s="43"/>
      <c r="G43" s="43"/>
      <c r="H43" s="43"/>
      <c r="I43" s="114"/>
      <c r="J43" s="43"/>
      <c r="K43" s="46"/>
    </row>
    <row r="44" spans="2:11" s="1" customFormat="1" ht="14.45" customHeight="1" x14ac:dyDescent="0.3">
      <c r="B44" s="42"/>
      <c r="C44" s="38" t="s">
        <v>19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16.5" customHeight="1" x14ac:dyDescent="0.3">
      <c r="B45" s="42"/>
      <c r="C45" s="43"/>
      <c r="D45" s="43"/>
      <c r="E45" s="370" t="str">
        <f>E7</f>
        <v>Dostihová - Strakonická - Protihluková opatření</v>
      </c>
      <c r="F45" s="371"/>
      <c r="G45" s="371"/>
      <c r="H45" s="371"/>
      <c r="I45" s="114"/>
      <c r="J45" s="43"/>
      <c r="K45" s="46"/>
    </row>
    <row r="46" spans="2:11" s="1" customFormat="1" ht="14.45" customHeight="1" x14ac:dyDescent="0.3">
      <c r="B46" s="42"/>
      <c r="C46" s="38" t="s">
        <v>115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17.25" customHeight="1" x14ac:dyDescent="0.3">
      <c r="B47" s="42"/>
      <c r="C47" s="43"/>
      <c r="D47" s="43"/>
      <c r="E47" s="372" t="str">
        <f>E9</f>
        <v>SO 101 - Stavební úpravy ulice Strakonická a Dostihová</v>
      </c>
      <c r="F47" s="373"/>
      <c r="G47" s="373"/>
      <c r="H47" s="373"/>
      <c r="I47" s="114"/>
      <c r="J47" s="43"/>
      <c r="K47" s="46"/>
    </row>
    <row r="48" spans="2:11" s="1" customFormat="1" ht="6.95" customHeight="1" x14ac:dyDescent="0.3">
      <c r="B48" s="42"/>
      <c r="C48" s="43"/>
      <c r="D48" s="43"/>
      <c r="E48" s="43"/>
      <c r="F48" s="43"/>
      <c r="G48" s="43"/>
      <c r="H48" s="43"/>
      <c r="I48" s="114"/>
      <c r="J48" s="43"/>
      <c r="K48" s="46"/>
    </row>
    <row r="49" spans="2:47" s="1" customFormat="1" ht="18" customHeight="1" x14ac:dyDescent="0.3">
      <c r="B49" s="42"/>
      <c r="C49" s="38" t="s">
        <v>23</v>
      </c>
      <c r="D49" s="43"/>
      <c r="E49" s="43"/>
      <c r="F49" s="36" t="str">
        <f>F12</f>
        <v>Praha</v>
      </c>
      <c r="G49" s="43"/>
      <c r="H49" s="43"/>
      <c r="I49" s="115" t="s">
        <v>25</v>
      </c>
      <c r="J49" s="116" t="str">
        <f>IF(J12="","",J12)</f>
        <v>15. 10. 2018</v>
      </c>
      <c r="K49" s="46"/>
    </row>
    <row r="50" spans="2:47" s="1" customFormat="1" ht="6.95" customHeight="1" x14ac:dyDescent="0.3">
      <c r="B50" s="42"/>
      <c r="C50" s="43"/>
      <c r="D50" s="43"/>
      <c r="E50" s="43"/>
      <c r="F50" s="43"/>
      <c r="G50" s="43"/>
      <c r="H50" s="43"/>
      <c r="I50" s="114"/>
      <c r="J50" s="43"/>
      <c r="K50" s="46"/>
    </row>
    <row r="51" spans="2:47" s="1" customFormat="1" ht="15" x14ac:dyDescent="0.3">
      <c r="B51" s="42"/>
      <c r="C51" s="38" t="s">
        <v>27</v>
      </c>
      <c r="D51" s="43"/>
      <c r="E51" s="43"/>
      <c r="F51" s="36" t="str">
        <f>E15</f>
        <v>TECHNICKÁ SPRÁVA KOMUNIKACÍ HL. M. PRAHY</v>
      </c>
      <c r="G51" s="43"/>
      <c r="H51" s="43"/>
      <c r="I51" s="115" t="s">
        <v>33</v>
      </c>
      <c r="J51" s="350" t="str">
        <f>E21</f>
        <v>NOVÁK &amp; PARTNER, s.r.o.</v>
      </c>
      <c r="K51" s="46"/>
    </row>
    <row r="52" spans="2:47" s="1" customFormat="1" ht="14.45" customHeight="1" x14ac:dyDescent="0.3">
      <c r="B52" s="42"/>
      <c r="C52" s="38" t="s">
        <v>31</v>
      </c>
      <c r="D52" s="43"/>
      <c r="E52" s="43"/>
      <c r="F52" s="36" t="str">
        <f>IF(E18="","",E18)</f>
        <v/>
      </c>
      <c r="G52" s="43"/>
      <c r="H52" s="43"/>
      <c r="I52" s="114"/>
      <c r="J52" s="365"/>
      <c r="K52" s="46"/>
    </row>
    <row r="53" spans="2:47" s="1" customFormat="1" ht="10.35" customHeight="1" x14ac:dyDescent="0.3">
      <c r="B53" s="42"/>
      <c r="C53" s="43"/>
      <c r="D53" s="43"/>
      <c r="E53" s="43"/>
      <c r="F53" s="43"/>
      <c r="G53" s="43"/>
      <c r="H53" s="43"/>
      <c r="I53" s="114"/>
      <c r="J53" s="43"/>
      <c r="K53" s="46"/>
    </row>
    <row r="54" spans="2:47" s="1" customFormat="1" ht="29.25" customHeight="1" x14ac:dyDescent="0.3">
      <c r="B54" s="42"/>
      <c r="C54" s="138" t="s">
        <v>118</v>
      </c>
      <c r="D54" s="128"/>
      <c r="E54" s="128"/>
      <c r="F54" s="128"/>
      <c r="G54" s="128"/>
      <c r="H54" s="128"/>
      <c r="I54" s="139"/>
      <c r="J54" s="140" t="s">
        <v>119</v>
      </c>
      <c r="K54" s="141"/>
    </row>
    <row r="55" spans="2:47" s="1" customFormat="1" ht="10.35" customHeight="1" x14ac:dyDescent="0.3">
      <c r="B55" s="42"/>
      <c r="C55" s="43"/>
      <c r="D55" s="43"/>
      <c r="E55" s="43"/>
      <c r="F55" s="43"/>
      <c r="G55" s="43"/>
      <c r="H55" s="43"/>
      <c r="I55" s="114"/>
      <c r="J55" s="43"/>
      <c r="K55" s="46"/>
    </row>
    <row r="56" spans="2:47" s="1" customFormat="1" ht="29.25" customHeight="1" x14ac:dyDescent="0.3">
      <c r="B56" s="42"/>
      <c r="C56" s="142" t="s">
        <v>120</v>
      </c>
      <c r="D56" s="43"/>
      <c r="E56" s="43"/>
      <c r="F56" s="43"/>
      <c r="G56" s="43"/>
      <c r="H56" s="43"/>
      <c r="I56" s="114"/>
      <c r="J56" s="124">
        <f>J83</f>
        <v>0</v>
      </c>
      <c r="K56" s="46"/>
      <c r="AU56" s="25" t="s">
        <v>121</v>
      </c>
    </row>
    <row r="57" spans="2:47" s="8" customFormat="1" ht="24.95" customHeight="1" x14ac:dyDescent="0.3">
      <c r="B57" s="143"/>
      <c r="C57" s="144"/>
      <c r="D57" s="145" t="s">
        <v>214</v>
      </c>
      <c r="E57" s="146"/>
      <c r="F57" s="146"/>
      <c r="G57" s="146"/>
      <c r="H57" s="146"/>
      <c r="I57" s="147"/>
      <c r="J57" s="148">
        <f>J84</f>
        <v>0</v>
      </c>
      <c r="K57" s="149"/>
    </row>
    <row r="58" spans="2:47" s="9" customFormat="1" ht="19.899999999999999" customHeight="1" x14ac:dyDescent="0.3">
      <c r="B58" s="150"/>
      <c r="C58" s="151"/>
      <c r="D58" s="152" t="s">
        <v>215</v>
      </c>
      <c r="E58" s="153"/>
      <c r="F58" s="153"/>
      <c r="G58" s="153"/>
      <c r="H58" s="153"/>
      <c r="I58" s="154"/>
      <c r="J58" s="155">
        <f>J85</f>
        <v>0</v>
      </c>
      <c r="K58" s="156"/>
    </row>
    <row r="59" spans="2:47" s="9" customFormat="1" ht="19.899999999999999" customHeight="1" x14ac:dyDescent="0.3">
      <c r="B59" s="150"/>
      <c r="C59" s="151"/>
      <c r="D59" s="152" t="s">
        <v>216</v>
      </c>
      <c r="E59" s="153"/>
      <c r="F59" s="153"/>
      <c r="G59" s="153"/>
      <c r="H59" s="153"/>
      <c r="I59" s="154"/>
      <c r="J59" s="155">
        <f>J241</f>
        <v>0</v>
      </c>
      <c r="K59" s="156"/>
    </row>
    <row r="60" spans="2:47" s="9" customFormat="1" ht="19.899999999999999" customHeight="1" x14ac:dyDescent="0.3">
      <c r="B60" s="150"/>
      <c r="C60" s="151"/>
      <c r="D60" s="152" t="s">
        <v>217</v>
      </c>
      <c r="E60" s="153"/>
      <c r="F60" s="153"/>
      <c r="G60" s="153"/>
      <c r="H60" s="153"/>
      <c r="I60" s="154"/>
      <c r="J60" s="155">
        <f>J257</f>
        <v>0</v>
      </c>
      <c r="K60" s="156"/>
    </row>
    <row r="61" spans="2:47" s="9" customFormat="1" ht="19.899999999999999" customHeight="1" x14ac:dyDescent="0.3">
      <c r="B61" s="150"/>
      <c r="C61" s="151"/>
      <c r="D61" s="152" t="s">
        <v>218</v>
      </c>
      <c r="E61" s="153"/>
      <c r="F61" s="153"/>
      <c r="G61" s="153"/>
      <c r="H61" s="153"/>
      <c r="I61" s="154"/>
      <c r="J61" s="155">
        <f>J322</f>
        <v>0</v>
      </c>
      <c r="K61" s="156"/>
    </row>
    <row r="62" spans="2:47" s="9" customFormat="1" ht="19.899999999999999" customHeight="1" x14ac:dyDescent="0.3">
      <c r="B62" s="150"/>
      <c r="C62" s="151"/>
      <c r="D62" s="152" t="s">
        <v>219</v>
      </c>
      <c r="E62" s="153"/>
      <c r="F62" s="153"/>
      <c r="G62" s="153"/>
      <c r="H62" s="153"/>
      <c r="I62" s="154"/>
      <c r="J62" s="155">
        <f>J446</f>
        <v>0</v>
      </c>
      <c r="K62" s="156"/>
    </row>
    <row r="63" spans="2:47" s="9" customFormat="1" ht="19.899999999999999" customHeight="1" x14ac:dyDescent="0.3">
      <c r="B63" s="150"/>
      <c r="C63" s="151"/>
      <c r="D63" s="152" t="s">
        <v>220</v>
      </c>
      <c r="E63" s="153"/>
      <c r="F63" s="153"/>
      <c r="G63" s="153"/>
      <c r="H63" s="153"/>
      <c r="I63" s="154"/>
      <c r="J63" s="155">
        <f>J478</f>
        <v>0</v>
      </c>
      <c r="K63" s="156"/>
    </row>
    <row r="64" spans="2:47" s="1" customFormat="1" ht="21.75" customHeight="1" x14ac:dyDescent="0.3">
      <c r="B64" s="42"/>
      <c r="C64" s="43"/>
      <c r="D64" s="43"/>
      <c r="E64" s="43"/>
      <c r="F64" s="43"/>
      <c r="G64" s="43"/>
      <c r="H64" s="43"/>
      <c r="I64" s="114"/>
      <c r="J64" s="43"/>
      <c r="K64" s="46"/>
    </row>
    <row r="65" spans="2:12" s="1" customFormat="1" ht="6.95" customHeight="1" x14ac:dyDescent="0.3">
      <c r="B65" s="57"/>
      <c r="C65" s="58"/>
      <c r="D65" s="58"/>
      <c r="E65" s="58"/>
      <c r="F65" s="58"/>
      <c r="G65" s="58"/>
      <c r="H65" s="58"/>
      <c r="I65" s="135"/>
      <c r="J65" s="58"/>
      <c r="K65" s="59"/>
    </row>
    <row r="69" spans="2:12" s="1" customFormat="1" ht="6.95" customHeight="1" x14ac:dyDescent="0.3">
      <c r="B69" s="60"/>
      <c r="C69" s="61"/>
      <c r="D69" s="61"/>
      <c r="E69" s="61"/>
      <c r="F69" s="61"/>
      <c r="G69" s="61"/>
      <c r="H69" s="61"/>
      <c r="I69" s="136"/>
      <c r="J69" s="61"/>
      <c r="K69" s="61"/>
      <c r="L69" s="42"/>
    </row>
    <row r="70" spans="2:12" s="1" customFormat="1" ht="36.950000000000003" customHeight="1" x14ac:dyDescent="0.3">
      <c r="B70" s="42"/>
      <c r="C70" s="62" t="s">
        <v>127</v>
      </c>
      <c r="I70" s="157"/>
      <c r="L70" s="42"/>
    </row>
    <row r="71" spans="2:12" s="1" customFormat="1" ht="6.95" customHeight="1" x14ac:dyDescent="0.3">
      <c r="B71" s="42"/>
      <c r="I71" s="157"/>
      <c r="L71" s="42"/>
    </row>
    <row r="72" spans="2:12" s="1" customFormat="1" ht="14.45" customHeight="1" x14ac:dyDescent="0.3">
      <c r="B72" s="42"/>
      <c r="C72" s="64" t="s">
        <v>19</v>
      </c>
      <c r="I72" s="157"/>
      <c r="L72" s="42"/>
    </row>
    <row r="73" spans="2:12" s="1" customFormat="1" ht="16.5" customHeight="1" x14ac:dyDescent="0.3">
      <c r="B73" s="42"/>
      <c r="E73" s="366" t="str">
        <f>E7</f>
        <v>Dostihová - Strakonická - Protihluková opatření</v>
      </c>
      <c r="F73" s="367"/>
      <c r="G73" s="367"/>
      <c r="H73" s="367"/>
      <c r="I73" s="157"/>
      <c r="L73" s="42"/>
    </row>
    <row r="74" spans="2:12" s="1" customFormat="1" ht="14.45" customHeight="1" x14ac:dyDescent="0.3">
      <c r="B74" s="42"/>
      <c r="C74" s="64" t="s">
        <v>115</v>
      </c>
      <c r="I74" s="157"/>
      <c r="L74" s="42"/>
    </row>
    <row r="75" spans="2:12" s="1" customFormat="1" ht="17.25" customHeight="1" x14ac:dyDescent="0.3">
      <c r="B75" s="42"/>
      <c r="E75" s="344" t="str">
        <f>E9</f>
        <v>SO 101 - Stavební úpravy ulice Strakonická a Dostihová</v>
      </c>
      <c r="F75" s="368"/>
      <c r="G75" s="368"/>
      <c r="H75" s="368"/>
      <c r="I75" s="157"/>
      <c r="L75" s="42"/>
    </row>
    <row r="76" spans="2:12" s="1" customFormat="1" ht="6.95" customHeight="1" x14ac:dyDescent="0.3">
      <c r="B76" s="42"/>
      <c r="I76" s="157"/>
      <c r="L76" s="42"/>
    </row>
    <row r="77" spans="2:12" s="1" customFormat="1" ht="18" customHeight="1" x14ac:dyDescent="0.3">
      <c r="B77" s="42"/>
      <c r="C77" s="64" t="s">
        <v>23</v>
      </c>
      <c r="F77" s="158" t="str">
        <f>F12</f>
        <v>Praha</v>
      </c>
      <c r="I77" s="159" t="s">
        <v>25</v>
      </c>
      <c r="J77" s="68" t="str">
        <f>IF(J12="","",J12)</f>
        <v>15. 10. 2018</v>
      </c>
      <c r="L77" s="42"/>
    </row>
    <row r="78" spans="2:12" s="1" customFormat="1" ht="6.95" customHeight="1" x14ac:dyDescent="0.3">
      <c r="B78" s="42"/>
      <c r="I78" s="157"/>
      <c r="L78" s="42"/>
    </row>
    <row r="79" spans="2:12" s="1" customFormat="1" ht="15" x14ac:dyDescent="0.3">
      <c r="B79" s="42"/>
      <c r="C79" s="64" t="s">
        <v>27</v>
      </c>
      <c r="F79" s="158" t="str">
        <f>E15</f>
        <v>TECHNICKÁ SPRÁVA KOMUNIKACÍ HL. M. PRAHY</v>
      </c>
      <c r="I79" s="159" t="s">
        <v>33</v>
      </c>
      <c r="J79" s="158" t="str">
        <f>E21</f>
        <v>NOVÁK &amp; PARTNER, s.r.o.</v>
      </c>
      <c r="L79" s="42"/>
    </row>
    <row r="80" spans="2:12" s="1" customFormat="1" ht="14.45" customHeight="1" x14ac:dyDescent="0.3">
      <c r="B80" s="42"/>
      <c r="C80" s="64" t="s">
        <v>31</v>
      </c>
      <c r="F80" s="158" t="str">
        <f>IF(E18="","",E18)</f>
        <v/>
      </c>
      <c r="I80" s="157"/>
      <c r="L80" s="42"/>
    </row>
    <row r="81" spans="2:65" s="1" customFormat="1" ht="10.35" customHeight="1" x14ac:dyDescent="0.3">
      <c r="B81" s="42"/>
      <c r="I81" s="157"/>
      <c r="L81" s="42"/>
    </row>
    <row r="82" spans="2:65" s="10" customFormat="1" ht="29.25" customHeight="1" x14ac:dyDescent="0.3">
      <c r="B82" s="160"/>
      <c r="C82" s="161" t="s">
        <v>128</v>
      </c>
      <c r="D82" s="162" t="s">
        <v>57</v>
      </c>
      <c r="E82" s="162" t="s">
        <v>53</v>
      </c>
      <c r="F82" s="162" t="s">
        <v>129</v>
      </c>
      <c r="G82" s="162" t="s">
        <v>130</v>
      </c>
      <c r="H82" s="162" t="s">
        <v>131</v>
      </c>
      <c r="I82" s="163" t="s">
        <v>132</v>
      </c>
      <c r="J82" s="162" t="s">
        <v>119</v>
      </c>
      <c r="K82" s="164" t="s">
        <v>133</v>
      </c>
      <c r="L82" s="160"/>
      <c r="M82" s="74" t="s">
        <v>134</v>
      </c>
      <c r="N82" s="75" t="s">
        <v>42</v>
      </c>
      <c r="O82" s="75" t="s">
        <v>135</v>
      </c>
      <c r="P82" s="75" t="s">
        <v>136</v>
      </c>
      <c r="Q82" s="75" t="s">
        <v>137</v>
      </c>
      <c r="R82" s="75" t="s">
        <v>138</v>
      </c>
      <c r="S82" s="75" t="s">
        <v>139</v>
      </c>
      <c r="T82" s="76" t="s">
        <v>140</v>
      </c>
    </row>
    <row r="83" spans="2:65" s="1" customFormat="1" ht="29.25" customHeight="1" x14ac:dyDescent="0.35">
      <c r="B83" s="42"/>
      <c r="C83" s="78" t="s">
        <v>120</v>
      </c>
      <c r="I83" s="157"/>
      <c r="J83" s="165">
        <f>BK83</f>
        <v>0</v>
      </c>
      <c r="L83" s="42"/>
      <c r="M83" s="77"/>
      <c r="N83" s="69"/>
      <c r="O83" s="69"/>
      <c r="P83" s="166">
        <f>P84</f>
        <v>0</v>
      </c>
      <c r="Q83" s="69"/>
      <c r="R83" s="166">
        <f>R84</f>
        <v>114.8048592</v>
      </c>
      <c r="S83" s="69"/>
      <c r="T83" s="167">
        <f>T84</f>
        <v>2197.4489000000003</v>
      </c>
      <c r="AT83" s="25" t="s">
        <v>71</v>
      </c>
      <c r="AU83" s="25" t="s">
        <v>121</v>
      </c>
      <c r="BK83" s="168">
        <f>BK84</f>
        <v>0</v>
      </c>
    </row>
    <row r="84" spans="2:65" s="11" customFormat="1" ht="37.35" customHeight="1" x14ac:dyDescent="0.35">
      <c r="B84" s="169"/>
      <c r="D84" s="170" t="s">
        <v>71</v>
      </c>
      <c r="E84" s="171" t="s">
        <v>221</v>
      </c>
      <c r="F84" s="171" t="s">
        <v>222</v>
      </c>
      <c r="I84" s="172"/>
      <c r="J84" s="173">
        <f>BK84</f>
        <v>0</v>
      </c>
      <c r="L84" s="169"/>
      <c r="M84" s="174"/>
      <c r="N84" s="175"/>
      <c r="O84" s="175"/>
      <c r="P84" s="176">
        <f>P85+P241+P257+P322+P446+P478</f>
        <v>0</v>
      </c>
      <c r="Q84" s="175"/>
      <c r="R84" s="176">
        <f>R85+R241+R257+R322+R446+R478</f>
        <v>114.8048592</v>
      </c>
      <c r="S84" s="175"/>
      <c r="T84" s="177">
        <f>T85+T241+T257+T322+T446+T478</f>
        <v>2197.4489000000003</v>
      </c>
      <c r="AR84" s="170" t="s">
        <v>80</v>
      </c>
      <c r="AT84" s="178" t="s">
        <v>71</v>
      </c>
      <c r="AU84" s="178" t="s">
        <v>72</v>
      </c>
      <c r="AY84" s="170" t="s">
        <v>144</v>
      </c>
      <c r="BK84" s="179">
        <f>BK85+BK241+BK257+BK322+BK446+BK478</f>
        <v>0</v>
      </c>
    </row>
    <row r="85" spans="2:65" s="11" customFormat="1" ht="19.899999999999999" customHeight="1" x14ac:dyDescent="0.3">
      <c r="B85" s="169"/>
      <c r="D85" s="170" t="s">
        <v>71</v>
      </c>
      <c r="E85" s="180" t="s">
        <v>80</v>
      </c>
      <c r="F85" s="180" t="s">
        <v>223</v>
      </c>
      <c r="I85" s="172"/>
      <c r="J85" s="181">
        <f>BK85</f>
        <v>0</v>
      </c>
      <c r="L85" s="169"/>
      <c r="M85" s="174"/>
      <c r="N85" s="175"/>
      <c r="O85" s="175"/>
      <c r="P85" s="176">
        <f>SUM(P86:P240)</f>
        <v>0</v>
      </c>
      <c r="Q85" s="175"/>
      <c r="R85" s="176">
        <f>SUM(R86:R240)</f>
        <v>1.12249</v>
      </c>
      <c r="S85" s="175"/>
      <c r="T85" s="177">
        <f>SUM(T86:T240)</f>
        <v>2194.4109000000003</v>
      </c>
      <c r="AR85" s="170" t="s">
        <v>80</v>
      </c>
      <c r="AT85" s="178" t="s">
        <v>71</v>
      </c>
      <c r="AU85" s="178" t="s">
        <v>80</v>
      </c>
      <c r="AY85" s="170" t="s">
        <v>144</v>
      </c>
      <c r="BK85" s="179">
        <f>SUM(BK86:BK240)</f>
        <v>0</v>
      </c>
    </row>
    <row r="86" spans="2:65" s="1" customFormat="1" ht="25.5" customHeight="1" x14ac:dyDescent="0.3">
      <c r="B86" s="182"/>
      <c r="C86" s="183" t="s">
        <v>80</v>
      </c>
      <c r="D86" s="183" t="s">
        <v>147</v>
      </c>
      <c r="E86" s="184" t="s">
        <v>224</v>
      </c>
      <c r="F86" s="185" t="s">
        <v>225</v>
      </c>
      <c r="G86" s="186" t="s">
        <v>226</v>
      </c>
      <c r="H86" s="187">
        <v>388</v>
      </c>
      <c r="I86" s="188"/>
      <c r="J86" s="189">
        <f>ROUND(I86*H86,2)</f>
        <v>0</v>
      </c>
      <c r="K86" s="185" t="s">
        <v>227</v>
      </c>
      <c r="L86" s="42"/>
      <c r="M86" s="190" t="s">
        <v>5</v>
      </c>
      <c r="N86" s="191" t="s">
        <v>43</v>
      </c>
      <c r="O86" s="43"/>
      <c r="P86" s="192">
        <f>O86*H86</f>
        <v>0</v>
      </c>
      <c r="Q86" s="192">
        <v>0</v>
      </c>
      <c r="R86" s="192">
        <f>Q86*H86</f>
        <v>0</v>
      </c>
      <c r="S86" s="192">
        <v>0</v>
      </c>
      <c r="T86" s="193">
        <f>S86*H86</f>
        <v>0</v>
      </c>
      <c r="AR86" s="25" t="s">
        <v>161</v>
      </c>
      <c r="AT86" s="25" t="s">
        <v>147</v>
      </c>
      <c r="AU86" s="25" t="s">
        <v>82</v>
      </c>
      <c r="AY86" s="25" t="s">
        <v>144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25" t="s">
        <v>80</v>
      </c>
      <c r="BK86" s="194">
        <f>ROUND(I86*H86,2)</f>
        <v>0</v>
      </c>
      <c r="BL86" s="25" t="s">
        <v>161</v>
      </c>
      <c r="BM86" s="25" t="s">
        <v>228</v>
      </c>
    </row>
    <row r="87" spans="2:65" s="1" customFormat="1" ht="27" x14ac:dyDescent="0.3">
      <c r="B87" s="42"/>
      <c r="D87" s="195" t="s">
        <v>153</v>
      </c>
      <c r="F87" s="196" t="s">
        <v>229</v>
      </c>
      <c r="I87" s="157"/>
      <c r="L87" s="42"/>
      <c r="M87" s="197"/>
      <c r="N87" s="43"/>
      <c r="O87" s="43"/>
      <c r="P87" s="43"/>
      <c r="Q87" s="43"/>
      <c r="R87" s="43"/>
      <c r="S87" s="43"/>
      <c r="T87" s="71"/>
      <c r="AT87" s="25" t="s">
        <v>153</v>
      </c>
      <c r="AU87" s="25" t="s">
        <v>82</v>
      </c>
    </row>
    <row r="88" spans="2:65" s="12" customFormat="1" x14ac:dyDescent="0.3">
      <c r="B88" s="201"/>
      <c r="D88" s="195" t="s">
        <v>230</v>
      </c>
      <c r="E88" s="202" t="s">
        <v>5</v>
      </c>
      <c r="F88" s="203" t="s">
        <v>231</v>
      </c>
      <c r="H88" s="204">
        <v>388</v>
      </c>
      <c r="I88" s="205"/>
      <c r="L88" s="201"/>
      <c r="M88" s="206"/>
      <c r="N88" s="207"/>
      <c r="O88" s="207"/>
      <c r="P88" s="207"/>
      <c r="Q88" s="207"/>
      <c r="R88" s="207"/>
      <c r="S88" s="207"/>
      <c r="T88" s="208"/>
      <c r="AT88" s="202" t="s">
        <v>230</v>
      </c>
      <c r="AU88" s="202" t="s">
        <v>82</v>
      </c>
      <c r="AV88" s="12" t="s">
        <v>82</v>
      </c>
      <c r="AW88" s="12" t="s">
        <v>35</v>
      </c>
      <c r="AX88" s="12" t="s">
        <v>80</v>
      </c>
      <c r="AY88" s="202" t="s">
        <v>144</v>
      </c>
    </row>
    <row r="89" spans="2:65" s="1" customFormat="1" ht="16.5" customHeight="1" x14ac:dyDescent="0.3">
      <c r="B89" s="182"/>
      <c r="C89" s="183" t="s">
        <v>82</v>
      </c>
      <c r="D89" s="183" t="s">
        <v>147</v>
      </c>
      <c r="E89" s="184" t="s">
        <v>232</v>
      </c>
      <c r="F89" s="185" t="s">
        <v>233</v>
      </c>
      <c r="G89" s="186" t="s">
        <v>226</v>
      </c>
      <c r="H89" s="187">
        <v>388</v>
      </c>
      <c r="I89" s="188"/>
      <c r="J89" s="189">
        <f>ROUND(I89*H89,2)</f>
        <v>0</v>
      </c>
      <c r="K89" s="185" t="s">
        <v>227</v>
      </c>
      <c r="L89" s="42"/>
      <c r="M89" s="190" t="s">
        <v>5</v>
      </c>
      <c r="N89" s="191" t="s">
        <v>43</v>
      </c>
      <c r="O89" s="43"/>
      <c r="P89" s="192">
        <f>O89*H89</f>
        <v>0</v>
      </c>
      <c r="Q89" s="192">
        <v>1.8000000000000001E-4</v>
      </c>
      <c r="R89" s="192">
        <f>Q89*H89</f>
        <v>6.9839999999999999E-2</v>
      </c>
      <c r="S89" s="192">
        <v>0</v>
      </c>
      <c r="T89" s="193">
        <f>S89*H89</f>
        <v>0</v>
      </c>
      <c r="AR89" s="25" t="s">
        <v>161</v>
      </c>
      <c r="AT89" s="25" t="s">
        <v>147</v>
      </c>
      <c r="AU89" s="25" t="s">
        <v>82</v>
      </c>
      <c r="AY89" s="25" t="s">
        <v>144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25" t="s">
        <v>80</v>
      </c>
      <c r="BK89" s="194">
        <f>ROUND(I89*H89,2)</f>
        <v>0</v>
      </c>
      <c r="BL89" s="25" t="s">
        <v>161</v>
      </c>
      <c r="BM89" s="25" t="s">
        <v>234</v>
      </c>
    </row>
    <row r="90" spans="2:65" s="1" customFormat="1" ht="27" x14ac:dyDescent="0.3">
      <c r="B90" s="42"/>
      <c r="D90" s="195" t="s">
        <v>153</v>
      </c>
      <c r="F90" s="196" t="s">
        <v>235</v>
      </c>
      <c r="I90" s="157"/>
      <c r="L90" s="42"/>
      <c r="M90" s="197"/>
      <c r="N90" s="43"/>
      <c r="O90" s="43"/>
      <c r="P90" s="43"/>
      <c r="Q90" s="43"/>
      <c r="R90" s="43"/>
      <c r="S90" s="43"/>
      <c r="T90" s="71"/>
      <c r="AT90" s="25" t="s">
        <v>153</v>
      </c>
      <c r="AU90" s="25" t="s">
        <v>82</v>
      </c>
    </row>
    <row r="91" spans="2:65" s="12" customFormat="1" x14ac:dyDescent="0.3">
      <c r="B91" s="201"/>
      <c r="D91" s="195" t="s">
        <v>230</v>
      </c>
      <c r="E91" s="202" t="s">
        <v>5</v>
      </c>
      <c r="F91" s="203" t="s">
        <v>231</v>
      </c>
      <c r="H91" s="204">
        <v>388</v>
      </c>
      <c r="I91" s="205"/>
      <c r="L91" s="201"/>
      <c r="M91" s="206"/>
      <c r="N91" s="207"/>
      <c r="O91" s="207"/>
      <c r="P91" s="207"/>
      <c r="Q91" s="207"/>
      <c r="R91" s="207"/>
      <c r="S91" s="207"/>
      <c r="T91" s="208"/>
      <c r="AT91" s="202" t="s">
        <v>230</v>
      </c>
      <c r="AU91" s="202" t="s">
        <v>82</v>
      </c>
      <c r="AV91" s="12" t="s">
        <v>82</v>
      </c>
      <c r="AW91" s="12" t="s">
        <v>35</v>
      </c>
      <c r="AX91" s="12" t="s">
        <v>80</v>
      </c>
      <c r="AY91" s="202" t="s">
        <v>144</v>
      </c>
    </row>
    <row r="92" spans="2:65" s="1" customFormat="1" ht="25.5" customHeight="1" x14ac:dyDescent="0.3">
      <c r="B92" s="182"/>
      <c r="C92" s="183" t="s">
        <v>157</v>
      </c>
      <c r="D92" s="183" t="s">
        <v>147</v>
      </c>
      <c r="E92" s="184" t="s">
        <v>236</v>
      </c>
      <c r="F92" s="185" t="s">
        <v>237</v>
      </c>
      <c r="G92" s="186" t="s">
        <v>226</v>
      </c>
      <c r="H92" s="187">
        <v>521</v>
      </c>
      <c r="I92" s="188"/>
      <c r="J92" s="189">
        <f>ROUND(I92*H92,2)</f>
        <v>0</v>
      </c>
      <c r="K92" s="185" t="s">
        <v>5</v>
      </c>
      <c r="L92" s="42"/>
      <c r="M92" s="190" t="s">
        <v>5</v>
      </c>
      <c r="N92" s="191" t="s">
        <v>43</v>
      </c>
      <c r="O92" s="43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25" t="s">
        <v>161</v>
      </c>
      <c r="AT92" s="25" t="s">
        <v>147</v>
      </c>
      <c r="AU92" s="25" t="s">
        <v>82</v>
      </c>
      <c r="AY92" s="25" t="s">
        <v>144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25" t="s">
        <v>80</v>
      </c>
      <c r="BK92" s="194">
        <f>ROUND(I92*H92,2)</f>
        <v>0</v>
      </c>
      <c r="BL92" s="25" t="s">
        <v>161</v>
      </c>
      <c r="BM92" s="25" t="s">
        <v>238</v>
      </c>
    </row>
    <row r="93" spans="2:65" s="1" customFormat="1" x14ac:dyDescent="0.3">
      <c r="B93" s="42"/>
      <c r="D93" s="195" t="s">
        <v>153</v>
      </c>
      <c r="F93" s="196" t="s">
        <v>239</v>
      </c>
      <c r="I93" s="157"/>
      <c r="L93" s="42"/>
      <c r="M93" s="197"/>
      <c r="N93" s="43"/>
      <c r="O93" s="43"/>
      <c r="P93" s="43"/>
      <c r="Q93" s="43"/>
      <c r="R93" s="43"/>
      <c r="S93" s="43"/>
      <c r="T93" s="71"/>
      <c r="AT93" s="25" t="s">
        <v>153</v>
      </c>
      <c r="AU93" s="25" t="s">
        <v>82</v>
      </c>
    </row>
    <row r="94" spans="2:65" s="12" customFormat="1" x14ac:dyDescent="0.3">
      <c r="B94" s="201"/>
      <c r="D94" s="195" t="s">
        <v>230</v>
      </c>
      <c r="E94" s="202" t="s">
        <v>5</v>
      </c>
      <c r="F94" s="203" t="s">
        <v>240</v>
      </c>
      <c r="H94" s="204">
        <v>235</v>
      </c>
      <c r="I94" s="205"/>
      <c r="L94" s="201"/>
      <c r="M94" s="206"/>
      <c r="N94" s="207"/>
      <c r="O94" s="207"/>
      <c r="P94" s="207"/>
      <c r="Q94" s="207"/>
      <c r="R94" s="207"/>
      <c r="S94" s="207"/>
      <c r="T94" s="208"/>
      <c r="AT94" s="202" t="s">
        <v>230</v>
      </c>
      <c r="AU94" s="202" t="s">
        <v>82</v>
      </c>
      <c r="AV94" s="12" t="s">
        <v>82</v>
      </c>
      <c r="AW94" s="12" t="s">
        <v>35</v>
      </c>
      <c r="AX94" s="12" t="s">
        <v>72</v>
      </c>
      <c r="AY94" s="202" t="s">
        <v>144</v>
      </c>
    </row>
    <row r="95" spans="2:65" s="12" customFormat="1" x14ac:dyDescent="0.3">
      <c r="B95" s="201"/>
      <c r="D95" s="195" t="s">
        <v>230</v>
      </c>
      <c r="E95" s="202" t="s">
        <v>5</v>
      </c>
      <c r="F95" s="203" t="s">
        <v>241</v>
      </c>
      <c r="H95" s="204">
        <v>286</v>
      </c>
      <c r="I95" s="205"/>
      <c r="L95" s="201"/>
      <c r="M95" s="206"/>
      <c r="N95" s="207"/>
      <c r="O95" s="207"/>
      <c r="P95" s="207"/>
      <c r="Q95" s="207"/>
      <c r="R95" s="207"/>
      <c r="S95" s="207"/>
      <c r="T95" s="208"/>
      <c r="AT95" s="202" t="s">
        <v>230</v>
      </c>
      <c r="AU95" s="202" t="s">
        <v>82</v>
      </c>
      <c r="AV95" s="12" t="s">
        <v>82</v>
      </c>
      <c r="AW95" s="12" t="s">
        <v>35</v>
      </c>
      <c r="AX95" s="12" t="s">
        <v>72</v>
      </c>
      <c r="AY95" s="202" t="s">
        <v>144</v>
      </c>
    </row>
    <row r="96" spans="2:65" s="13" customFormat="1" x14ac:dyDescent="0.3">
      <c r="B96" s="209"/>
      <c r="D96" s="195" t="s">
        <v>230</v>
      </c>
      <c r="E96" s="210" t="s">
        <v>5</v>
      </c>
      <c r="F96" s="211" t="s">
        <v>242</v>
      </c>
      <c r="H96" s="212">
        <v>521</v>
      </c>
      <c r="I96" s="213"/>
      <c r="L96" s="209"/>
      <c r="M96" s="214"/>
      <c r="N96" s="215"/>
      <c r="O96" s="215"/>
      <c r="P96" s="215"/>
      <c r="Q96" s="215"/>
      <c r="R96" s="215"/>
      <c r="S96" s="215"/>
      <c r="T96" s="216"/>
      <c r="AT96" s="210" t="s">
        <v>230</v>
      </c>
      <c r="AU96" s="210" t="s">
        <v>82</v>
      </c>
      <c r="AV96" s="13" t="s">
        <v>161</v>
      </c>
      <c r="AW96" s="13" t="s">
        <v>35</v>
      </c>
      <c r="AX96" s="13" t="s">
        <v>80</v>
      </c>
      <c r="AY96" s="210" t="s">
        <v>144</v>
      </c>
    </row>
    <row r="97" spans="2:65" s="1" customFormat="1" ht="25.5" customHeight="1" x14ac:dyDescent="0.3">
      <c r="B97" s="182"/>
      <c r="C97" s="183" t="s">
        <v>161</v>
      </c>
      <c r="D97" s="183" t="s">
        <v>147</v>
      </c>
      <c r="E97" s="184" t="s">
        <v>243</v>
      </c>
      <c r="F97" s="185" t="s">
        <v>244</v>
      </c>
      <c r="G97" s="186" t="s">
        <v>226</v>
      </c>
      <c r="H97" s="187">
        <v>28.5</v>
      </c>
      <c r="I97" s="188"/>
      <c r="J97" s="189">
        <f>ROUND(I97*H97,2)</f>
        <v>0</v>
      </c>
      <c r="K97" s="185" t="s">
        <v>227</v>
      </c>
      <c r="L97" s="42"/>
      <c r="M97" s="190" t="s">
        <v>5</v>
      </c>
      <c r="N97" s="191" t="s">
        <v>43</v>
      </c>
      <c r="O97" s="43"/>
      <c r="P97" s="192">
        <f>O97*H97</f>
        <v>0</v>
      </c>
      <c r="Q97" s="192">
        <v>0</v>
      </c>
      <c r="R97" s="192">
        <f>Q97*H97</f>
        <v>0</v>
      </c>
      <c r="S97" s="192">
        <v>0.255</v>
      </c>
      <c r="T97" s="193">
        <f>S97*H97</f>
        <v>7.2675000000000001</v>
      </c>
      <c r="AR97" s="25" t="s">
        <v>161</v>
      </c>
      <c r="AT97" s="25" t="s">
        <v>147</v>
      </c>
      <c r="AU97" s="25" t="s">
        <v>82</v>
      </c>
      <c r="AY97" s="25" t="s">
        <v>144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25" t="s">
        <v>80</v>
      </c>
      <c r="BK97" s="194">
        <f>ROUND(I97*H97,2)</f>
        <v>0</v>
      </c>
      <c r="BL97" s="25" t="s">
        <v>161</v>
      </c>
      <c r="BM97" s="25" t="s">
        <v>245</v>
      </c>
    </row>
    <row r="98" spans="2:65" s="1" customFormat="1" ht="40.5" x14ac:dyDescent="0.3">
      <c r="B98" s="42"/>
      <c r="D98" s="195" t="s">
        <v>153</v>
      </c>
      <c r="F98" s="196" t="s">
        <v>246</v>
      </c>
      <c r="I98" s="157"/>
      <c r="L98" s="42"/>
      <c r="M98" s="197"/>
      <c r="N98" s="43"/>
      <c r="O98" s="43"/>
      <c r="P98" s="43"/>
      <c r="Q98" s="43"/>
      <c r="R98" s="43"/>
      <c r="S98" s="43"/>
      <c r="T98" s="71"/>
      <c r="AT98" s="25" t="s">
        <v>153</v>
      </c>
      <c r="AU98" s="25" t="s">
        <v>82</v>
      </c>
    </row>
    <row r="99" spans="2:65" s="12" customFormat="1" x14ac:dyDescent="0.3">
      <c r="B99" s="201"/>
      <c r="D99" s="195" t="s">
        <v>230</v>
      </c>
      <c r="E99" s="202" t="s">
        <v>5</v>
      </c>
      <c r="F99" s="203" t="s">
        <v>247</v>
      </c>
      <c r="H99" s="204">
        <v>28.5</v>
      </c>
      <c r="I99" s="205"/>
      <c r="L99" s="201"/>
      <c r="M99" s="206"/>
      <c r="N99" s="207"/>
      <c r="O99" s="207"/>
      <c r="P99" s="207"/>
      <c r="Q99" s="207"/>
      <c r="R99" s="207"/>
      <c r="S99" s="207"/>
      <c r="T99" s="208"/>
      <c r="AT99" s="202" t="s">
        <v>230</v>
      </c>
      <c r="AU99" s="202" t="s">
        <v>82</v>
      </c>
      <c r="AV99" s="12" t="s">
        <v>82</v>
      </c>
      <c r="AW99" s="12" t="s">
        <v>35</v>
      </c>
      <c r="AX99" s="12" t="s">
        <v>80</v>
      </c>
      <c r="AY99" s="202" t="s">
        <v>144</v>
      </c>
    </row>
    <row r="100" spans="2:65" s="1" customFormat="1" ht="25.5" customHeight="1" x14ac:dyDescent="0.3">
      <c r="B100" s="182"/>
      <c r="C100" s="183" t="s">
        <v>143</v>
      </c>
      <c r="D100" s="183" t="s">
        <v>147</v>
      </c>
      <c r="E100" s="184" t="s">
        <v>248</v>
      </c>
      <c r="F100" s="185" t="s">
        <v>249</v>
      </c>
      <c r="G100" s="186" t="s">
        <v>226</v>
      </c>
      <c r="H100" s="187">
        <v>245</v>
      </c>
      <c r="I100" s="188"/>
      <c r="J100" s="189">
        <f>ROUND(I100*H100,2)</f>
        <v>0</v>
      </c>
      <c r="K100" s="185" t="s">
        <v>227</v>
      </c>
      <c r="L100" s="42"/>
      <c r="M100" s="190" t="s">
        <v>5</v>
      </c>
      <c r="N100" s="191" t="s">
        <v>43</v>
      </c>
      <c r="O100" s="43"/>
      <c r="P100" s="192">
        <f>O100*H100</f>
        <v>0</v>
      </c>
      <c r="Q100" s="192">
        <v>0</v>
      </c>
      <c r="R100" s="192">
        <f>Q100*H100</f>
        <v>0</v>
      </c>
      <c r="S100" s="192">
        <v>0.32</v>
      </c>
      <c r="T100" s="193">
        <f>S100*H100</f>
        <v>78.400000000000006</v>
      </c>
      <c r="AR100" s="25" t="s">
        <v>161</v>
      </c>
      <c r="AT100" s="25" t="s">
        <v>147</v>
      </c>
      <c r="AU100" s="25" t="s">
        <v>82</v>
      </c>
      <c r="AY100" s="25" t="s">
        <v>144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25" t="s">
        <v>80</v>
      </c>
      <c r="BK100" s="194">
        <f>ROUND(I100*H100,2)</f>
        <v>0</v>
      </c>
      <c r="BL100" s="25" t="s">
        <v>161</v>
      </c>
      <c r="BM100" s="25" t="s">
        <v>250</v>
      </c>
    </row>
    <row r="101" spans="2:65" s="1" customFormat="1" ht="40.5" x14ac:dyDescent="0.3">
      <c r="B101" s="42"/>
      <c r="D101" s="195" t="s">
        <v>153</v>
      </c>
      <c r="F101" s="196" t="s">
        <v>251</v>
      </c>
      <c r="I101" s="157"/>
      <c r="L101" s="42"/>
      <c r="M101" s="197"/>
      <c r="N101" s="43"/>
      <c r="O101" s="43"/>
      <c r="P101" s="43"/>
      <c r="Q101" s="43"/>
      <c r="R101" s="43"/>
      <c r="S101" s="43"/>
      <c r="T101" s="71"/>
      <c r="AT101" s="25" t="s">
        <v>153</v>
      </c>
      <c r="AU101" s="25" t="s">
        <v>82</v>
      </c>
    </row>
    <row r="102" spans="2:65" s="12" customFormat="1" x14ac:dyDescent="0.3">
      <c r="B102" s="201"/>
      <c r="D102" s="195" t="s">
        <v>230</v>
      </c>
      <c r="E102" s="202" t="s">
        <v>5</v>
      </c>
      <c r="F102" s="203" t="s">
        <v>252</v>
      </c>
      <c r="H102" s="204">
        <v>245</v>
      </c>
      <c r="I102" s="205"/>
      <c r="L102" s="201"/>
      <c r="M102" s="206"/>
      <c r="N102" s="207"/>
      <c r="O102" s="207"/>
      <c r="P102" s="207"/>
      <c r="Q102" s="207"/>
      <c r="R102" s="207"/>
      <c r="S102" s="207"/>
      <c r="T102" s="208"/>
      <c r="AT102" s="202" t="s">
        <v>230</v>
      </c>
      <c r="AU102" s="202" t="s">
        <v>82</v>
      </c>
      <c r="AV102" s="12" t="s">
        <v>82</v>
      </c>
      <c r="AW102" s="12" t="s">
        <v>35</v>
      </c>
      <c r="AX102" s="12" t="s">
        <v>80</v>
      </c>
      <c r="AY102" s="202" t="s">
        <v>144</v>
      </c>
    </row>
    <row r="103" spans="2:65" s="1" customFormat="1" ht="25.5" customHeight="1" x14ac:dyDescent="0.3">
      <c r="B103" s="182"/>
      <c r="C103" s="183" t="s">
        <v>168</v>
      </c>
      <c r="D103" s="183" t="s">
        <v>147</v>
      </c>
      <c r="E103" s="184" t="s">
        <v>253</v>
      </c>
      <c r="F103" s="185" t="s">
        <v>254</v>
      </c>
      <c r="G103" s="186" t="s">
        <v>226</v>
      </c>
      <c r="H103" s="187">
        <v>820</v>
      </c>
      <c r="I103" s="188"/>
      <c r="J103" s="189">
        <f>ROUND(I103*H103,2)</f>
        <v>0</v>
      </c>
      <c r="K103" s="185" t="s">
        <v>227</v>
      </c>
      <c r="L103" s="42"/>
      <c r="M103" s="190" t="s">
        <v>5</v>
      </c>
      <c r="N103" s="191" t="s">
        <v>43</v>
      </c>
      <c r="O103" s="43"/>
      <c r="P103" s="192">
        <f>O103*H103</f>
        <v>0</v>
      </c>
      <c r="Q103" s="192">
        <v>0</v>
      </c>
      <c r="R103" s="192">
        <f>Q103*H103</f>
        <v>0</v>
      </c>
      <c r="S103" s="192">
        <v>0.29499999999999998</v>
      </c>
      <c r="T103" s="193">
        <f>S103*H103</f>
        <v>241.89999999999998</v>
      </c>
      <c r="AR103" s="25" t="s">
        <v>161</v>
      </c>
      <c r="AT103" s="25" t="s">
        <v>147</v>
      </c>
      <c r="AU103" s="25" t="s">
        <v>82</v>
      </c>
      <c r="AY103" s="25" t="s">
        <v>144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5" t="s">
        <v>80</v>
      </c>
      <c r="BK103" s="194">
        <f>ROUND(I103*H103,2)</f>
        <v>0</v>
      </c>
      <c r="BL103" s="25" t="s">
        <v>161</v>
      </c>
      <c r="BM103" s="25" t="s">
        <v>255</v>
      </c>
    </row>
    <row r="104" spans="2:65" s="1" customFormat="1" ht="40.5" x14ac:dyDescent="0.3">
      <c r="B104" s="42"/>
      <c r="D104" s="195" t="s">
        <v>153</v>
      </c>
      <c r="F104" s="196" t="s">
        <v>256</v>
      </c>
      <c r="I104" s="157"/>
      <c r="L104" s="42"/>
      <c r="M104" s="197"/>
      <c r="N104" s="43"/>
      <c r="O104" s="43"/>
      <c r="P104" s="43"/>
      <c r="Q104" s="43"/>
      <c r="R104" s="43"/>
      <c r="S104" s="43"/>
      <c r="T104" s="71"/>
      <c r="AT104" s="25" t="s">
        <v>153</v>
      </c>
      <c r="AU104" s="25" t="s">
        <v>82</v>
      </c>
    </row>
    <row r="105" spans="2:65" s="12" customFormat="1" x14ac:dyDescent="0.3">
      <c r="B105" s="201"/>
      <c r="D105" s="195" t="s">
        <v>230</v>
      </c>
      <c r="E105" s="202" t="s">
        <v>5</v>
      </c>
      <c r="F105" s="203" t="s">
        <v>257</v>
      </c>
      <c r="H105" s="204">
        <v>820</v>
      </c>
      <c r="I105" s="205"/>
      <c r="L105" s="201"/>
      <c r="M105" s="206"/>
      <c r="N105" s="207"/>
      <c r="O105" s="207"/>
      <c r="P105" s="207"/>
      <c r="Q105" s="207"/>
      <c r="R105" s="207"/>
      <c r="S105" s="207"/>
      <c r="T105" s="208"/>
      <c r="AT105" s="202" t="s">
        <v>230</v>
      </c>
      <c r="AU105" s="202" t="s">
        <v>82</v>
      </c>
      <c r="AV105" s="12" t="s">
        <v>82</v>
      </c>
      <c r="AW105" s="12" t="s">
        <v>35</v>
      </c>
      <c r="AX105" s="12" t="s">
        <v>80</v>
      </c>
      <c r="AY105" s="202" t="s">
        <v>144</v>
      </c>
    </row>
    <row r="106" spans="2:65" s="1" customFormat="1" ht="25.5" customHeight="1" x14ac:dyDescent="0.3">
      <c r="B106" s="182"/>
      <c r="C106" s="183" t="s">
        <v>172</v>
      </c>
      <c r="D106" s="183" t="s">
        <v>147</v>
      </c>
      <c r="E106" s="184" t="s">
        <v>258</v>
      </c>
      <c r="F106" s="185" t="s">
        <v>259</v>
      </c>
      <c r="G106" s="186" t="s">
        <v>226</v>
      </c>
      <c r="H106" s="187">
        <v>1065</v>
      </c>
      <c r="I106" s="188"/>
      <c r="J106" s="189">
        <f>ROUND(I106*H106,2)</f>
        <v>0</v>
      </c>
      <c r="K106" s="185" t="s">
        <v>227</v>
      </c>
      <c r="L106" s="42"/>
      <c r="M106" s="190" t="s">
        <v>5</v>
      </c>
      <c r="N106" s="191" t="s">
        <v>43</v>
      </c>
      <c r="O106" s="43"/>
      <c r="P106" s="192">
        <f>O106*H106</f>
        <v>0</v>
      </c>
      <c r="Q106" s="192">
        <v>0</v>
      </c>
      <c r="R106" s="192">
        <f>Q106*H106</f>
        <v>0</v>
      </c>
      <c r="S106" s="192">
        <v>0.28999999999999998</v>
      </c>
      <c r="T106" s="193">
        <f>S106*H106</f>
        <v>308.84999999999997</v>
      </c>
      <c r="AR106" s="25" t="s">
        <v>161</v>
      </c>
      <c r="AT106" s="25" t="s">
        <v>147</v>
      </c>
      <c r="AU106" s="25" t="s">
        <v>82</v>
      </c>
      <c r="AY106" s="25" t="s">
        <v>144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25" t="s">
        <v>80</v>
      </c>
      <c r="BK106" s="194">
        <f>ROUND(I106*H106,2)</f>
        <v>0</v>
      </c>
      <c r="BL106" s="25" t="s">
        <v>161</v>
      </c>
      <c r="BM106" s="25" t="s">
        <v>260</v>
      </c>
    </row>
    <row r="107" spans="2:65" s="1" customFormat="1" ht="40.5" x14ac:dyDescent="0.3">
      <c r="B107" s="42"/>
      <c r="D107" s="195" t="s">
        <v>153</v>
      </c>
      <c r="F107" s="196" t="s">
        <v>261</v>
      </c>
      <c r="I107" s="157"/>
      <c r="L107" s="42"/>
      <c r="M107" s="197"/>
      <c r="N107" s="43"/>
      <c r="O107" s="43"/>
      <c r="P107" s="43"/>
      <c r="Q107" s="43"/>
      <c r="R107" s="43"/>
      <c r="S107" s="43"/>
      <c r="T107" s="71"/>
      <c r="AT107" s="25" t="s">
        <v>153</v>
      </c>
      <c r="AU107" s="25" t="s">
        <v>82</v>
      </c>
    </row>
    <row r="108" spans="2:65" s="12" customFormat="1" x14ac:dyDescent="0.3">
      <c r="B108" s="201"/>
      <c r="D108" s="195" t="s">
        <v>230</v>
      </c>
      <c r="E108" s="202" t="s">
        <v>5</v>
      </c>
      <c r="F108" s="203" t="s">
        <v>262</v>
      </c>
      <c r="H108" s="204">
        <v>820</v>
      </c>
      <c r="I108" s="205"/>
      <c r="L108" s="201"/>
      <c r="M108" s="206"/>
      <c r="N108" s="207"/>
      <c r="O108" s="207"/>
      <c r="P108" s="207"/>
      <c r="Q108" s="207"/>
      <c r="R108" s="207"/>
      <c r="S108" s="207"/>
      <c r="T108" s="208"/>
      <c r="AT108" s="202" t="s">
        <v>230</v>
      </c>
      <c r="AU108" s="202" t="s">
        <v>82</v>
      </c>
      <c r="AV108" s="12" t="s">
        <v>82</v>
      </c>
      <c r="AW108" s="12" t="s">
        <v>35</v>
      </c>
      <c r="AX108" s="12" t="s">
        <v>72</v>
      </c>
      <c r="AY108" s="202" t="s">
        <v>144</v>
      </c>
    </row>
    <row r="109" spans="2:65" s="12" customFormat="1" x14ac:dyDescent="0.3">
      <c r="B109" s="201"/>
      <c r="D109" s="195" t="s">
        <v>230</v>
      </c>
      <c r="E109" s="202" t="s">
        <v>5</v>
      </c>
      <c r="F109" s="203" t="s">
        <v>252</v>
      </c>
      <c r="H109" s="204">
        <v>245</v>
      </c>
      <c r="I109" s="205"/>
      <c r="L109" s="201"/>
      <c r="M109" s="206"/>
      <c r="N109" s="207"/>
      <c r="O109" s="207"/>
      <c r="P109" s="207"/>
      <c r="Q109" s="207"/>
      <c r="R109" s="207"/>
      <c r="S109" s="207"/>
      <c r="T109" s="208"/>
      <c r="AT109" s="202" t="s">
        <v>230</v>
      </c>
      <c r="AU109" s="202" t="s">
        <v>82</v>
      </c>
      <c r="AV109" s="12" t="s">
        <v>82</v>
      </c>
      <c r="AW109" s="12" t="s">
        <v>35</v>
      </c>
      <c r="AX109" s="12" t="s">
        <v>72</v>
      </c>
      <c r="AY109" s="202" t="s">
        <v>144</v>
      </c>
    </row>
    <row r="110" spans="2:65" s="13" customFormat="1" x14ac:dyDescent="0.3">
      <c r="B110" s="209"/>
      <c r="D110" s="195" t="s">
        <v>230</v>
      </c>
      <c r="E110" s="210" t="s">
        <v>5</v>
      </c>
      <c r="F110" s="211" t="s">
        <v>242</v>
      </c>
      <c r="H110" s="212">
        <v>1065</v>
      </c>
      <c r="I110" s="213"/>
      <c r="L110" s="209"/>
      <c r="M110" s="214"/>
      <c r="N110" s="215"/>
      <c r="O110" s="215"/>
      <c r="P110" s="215"/>
      <c r="Q110" s="215"/>
      <c r="R110" s="215"/>
      <c r="S110" s="215"/>
      <c r="T110" s="216"/>
      <c r="AT110" s="210" t="s">
        <v>230</v>
      </c>
      <c r="AU110" s="210" t="s">
        <v>82</v>
      </c>
      <c r="AV110" s="13" t="s">
        <v>161</v>
      </c>
      <c r="AW110" s="13" t="s">
        <v>35</v>
      </c>
      <c r="AX110" s="13" t="s">
        <v>80</v>
      </c>
      <c r="AY110" s="210" t="s">
        <v>144</v>
      </c>
    </row>
    <row r="111" spans="2:65" s="1" customFormat="1" ht="25.5" customHeight="1" x14ac:dyDescent="0.3">
      <c r="B111" s="182"/>
      <c r="C111" s="183" t="s">
        <v>176</v>
      </c>
      <c r="D111" s="183" t="s">
        <v>147</v>
      </c>
      <c r="E111" s="184" t="s">
        <v>263</v>
      </c>
      <c r="F111" s="185" t="s">
        <v>264</v>
      </c>
      <c r="G111" s="186" t="s">
        <v>226</v>
      </c>
      <c r="H111" s="187">
        <v>153.86000000000001</v>
      </c>
      <c r="I111" s="188"/>
      <c r="J111" s="189">
        <f>ROUND(I111*H111,2)</f>
        <v>0</v>
      </c>
      <c r="K111" s="185" t="s">
        <v>227</v>
      </c>
      <c r="L111" s="42"/>
      <c r="M111" s="190" t="s">
        <v>5</v>
      </c>
      <c r="N111" s="191" t="s">
        <v>43</v>
      </c>
      <c r="O111" s="43"/>
      <c r="P111" s="192">
        <f>O111*H111</f>
        <v>0</v>
      </c>
      <c r="Q111" s="192">
        <v>0</v>
      </c>
      <c r="R111" s="192">
        <f>Q111*H111</f>
        <v>0</v>
      </c>
      <c r="S111" s="192">
        <v>0.44</v>
      </c>
      <c r="T111" s="193">
        <f>S111*H111</f>
        <v>67.698400000000007</v>
      </c>
      <c r="AR111" s="25" t="s">
        <v>161</v>
      </c>
      <c r="AT111" s="25" t="s">
        <v>147</v>
      </c>
      <c r="AU111" s="25" t="s">
        <v>82</v>
      </c>
      <c r="AY111" s="25" t="s">
        <v>144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25" t="s">
        <v>80</v>
      </c>
      <c r="BK111" s="194">
        <f>ROUND(I111*H111,2)</f>
        <v>0</v>
      </c>
      <c r="BL111" s="25" t="s">
        <v>161</v>
      </c>
      <c r="BM111" s="25" t="s">
        <v>265</v>
      </c>
    </row>
    <row r="112" spans="2:65" s="1" customFormat="1" ht="40.5" x14ac:dyDescent="0.3">
      <c r="B112" s="42"/>
      <c r="D112" s="195" t="s">
        <v>153</v>
      </c>
      <c r="F112" s="196" t="s">
        <v>266</v>
      </c>
      <c r="I112" s="157"/>
      <c r="L112" s="42"/>
      <c r="M112" s="197"/>
      <c r="N112" s="43"/>
      <c r="O112" s="43"/>
      <c r="P112" s="43"/>
      <c r="Q112" s="43"/>
      <c r="R112" s="43"/>
      <c r="S112" s="43"/>
      <c r="T112" s="71"/>
      <c r="AT112" s="25" t="s">
        <v>153</v>
      </c>
      <c r="AU112" s="25" t="s">
        <v>82</v>
      </c>
    </row>
    <row r="113" spans="2:65" s="12" customFormat="1" x14ac:dyDescent="0.3">
      <c r="B113" s="201"/>
      <c r="D113" s="195" t="s">
        <v>230</v>
      </c>
      <c r="E113" s="202" t="s">
        <v>5</v>
      </c>
      <c r="F113" s="203" t="s">
        <v>267</v>
      </c>
      <c r="H113" s="204">
        <v>153.86000000000001</v>
      </c>
      <c r="I113" s="205"/>
      <c r="L113" s="201"/>
      <c r="M113" s="206"/>
      <c r="N113" s="207"/>
      <c r="O113" s="207"/>
      <c r="P113" s="207"/>
      <c r="Q113" s="207"/>
      <c r="R113" s="207"/>
      <c r="S113" s="207"/>
      <c r="T113" s="208"/>
      <c r="AT113" s="202" t="s">
        <v>230</v>
      </c>
      <c r="AU113" s="202" t="s">
        <v>82</v>
      </c>
      <c r="AV113" s="12" t="s">
        <v>82</v>
      </c>
      <c r="AW113" s="12" t="s">
        <v>35</v>
      </c>
      <c r="AX113" s="12" t="s">
        <v>80</v>
      </c>
      <c r="AY113" s="202" t="s">
        <v>144</v>
      </c>
    </row>
    <row r="114" spans="2:65" s="1" customFormat="1" ht="16.5" customHeight="1" x14ac:dyDescent="0.3">
      <c r="B114" s="182"/>
      <c r="C114" s="183" t="s">
        <v>180</v>
      </c>
      <c r="D114" s="183" t="s">
        <v>147</v>
      </c>
      <c r="E114" s="184" t="s">
        <v>268</v>
      </c>
      <c r="F114" s="185" t="s">
        <v>269</v>
      </c>
      <c r="G114" s="186" t="s">
        <v>226</v>
      </c>
      <c r="H114" s="187">
        <v>28.5</v>
      </c>
      <c r="I114" s="188"/>
      <c r="J114" s="189">
        <f>ROUND(I114*H114,2)</f>
        <v>0</v>
      </c>
      <c r="K114" s="185" t="s">
        <v>227</v>
      </c>
      <c r="L114" s="42"/>
      <c r="M114" s="190" t="s">
        <v>5</v>
      </c>
      <c r="N114" s="191" t="s">
        <v>43</v>
      </c>
      <c r="O114" s="43"/>
      <c r="P114" s="192">
        <f>O114*H114</f>
        <v>0</v>
      </c>
      <c r="Q114" s="192">
        <v>0</v>
      </c>
      <c r="R114" s="192">
        <f>Q114*H114</f>
        <v>0</v>
      </c>
      <c r="S114" s="192">
        <v>0.24</v>
      </c>
      <c r="T114" s="193">
        <f>S114*H114</f>
        <v>6.84</v>
      </c>
      <c r="AR114" s="25" t="s">
        <v>161</v>
      </c>
      <c r="AT114" s="25" t="s">
        <v>147</v>
      </c>
      <c r="AU114" s="25" t="s">
        <v>82</v>
      </c>
      <c r="AY114" s="25" t="s">
        <v>144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25" t="s">
        <v>80</v>
      </c>
      <c r="BK114" s="194">
        <f>ROUND(I114*H114,2)</f>
        <v>0</v>
      </c>
      <c r="BL114" s="25" t="s">
        <v>161</v>
      </c>
      <c r="BM114" s="25" t="s">
        <v>270</v>
      </c>
    </row>
    <row r="115" spans="2:65" s="1" customFormat="1" ht="40.5" x14ac:dyDescent="0.3">
      <c r="B115" s="42"/>
      <c r="D115" s="195" t="s">
        <v>153</v>
      </c>
      <c r="F115" s="196" t="s">
        <v>271</v>
      </c>
      <c r="I115" s="157"/>
      <c r="L115" s="42"/>
      <c r="M115" s="197"/>
      <c r="N115" s="43"/>
      <c r="O115" s="43"/>
      <c r="P115" s="43"/>
      <c r="Q115" s="43"/>
      <c r="R115" s="43"/>
      <c r="S115" s="43"/>
      <c r="T115" s="71"/>
      <c r="AT115" s="25" t="s">
        <v>153</v>
      </c>
      <c r="AU115" s="25" t="s">
        <v>82</v>
      </c>
    </row>
    <row r="116" spans="2:65" s="12" customFormat="1" x14ac:dyDescent="0.3">
      <c r="B116" s="201"/>
      <c r="D116" s="195" t="s">
        <v>230</v>
      </c>
      <c r="E116" s="202" t="s">
        <v>5</v>
      </c>
      <c r="F116" s="203" t="s">
        <v>247</v>
      </c>
      <c r="H116" s="204">
        <v>28.5</v>
      </c>
      <c r="I116" s="205"/>
      <c r="L116" s="201"/>
      <c r="M116" s="206"/>
      <c r="N116" s="207"/>
      <c r="O116" s="207"/>
      <c r="P116" s="207"/>
      <c r="Q116" s="207"/>
      <c r="R116" s="207"/>
      <c r="S116" s="207"/>
      <c r="T116" s="208"/>
      <c r="AT116" s="202" t="s">
        <v>230</v>
      </c>
      <c r="AU116" s="202" t="s">
        <v>82</v>
      </c>
      <c r="AV116" s="12" t="s">
        <v>82</v>
      </c>
      <c r="AW116" s="12" t="s">
        <v>35</v>
      </c>
      <c r="AX116" s="12" t="s">
        <v>80</v>
      </c>
      <c r="AY116" s="202" t="s">
        <v>144</v>
      </c>
    </row>
    <row r="117" spans="2:65" s="1" customFormat="1" ht="16.5" customHeight="1" x14ac:dyDescent="0.3">
      <c r="B117" s="182"/>
      <c r="C117" s="183" t="s">
        <v>186</v>
      </c>
      <c r="D117" s="183" t="s">
        <v>147</v>
      </c>
      <c r="E117" s="184" t="s">
        <v>272</v>
      </c>
      <c r="F117" s="185" t="s">
        <v>273</v>
      </c>
      <c r="G117" s="186" t="s">
        <v>226</v>
      </c>
      <c r="H117" s="187">
        <v>245</v>
      </c>
      <c r="I117" s="188"/>
      <c r="J117" s="189">
        <f>ROUND(I117*H117,2)</f>
        <v>0</v>
      </c>
      <c r="K117" s="185" t="s">
        <v>227</v>
      </c>
      <c r="L117" s="42"/>
      <c r="M117" s="190" t="s">
        <v>5</v>
      </c>
      <c r="N117" s="191" t="s">
        <v>43</v>
      </c>
      <c r="O117" s="43"/>
      <c r="P117" s="192">
        <f>O117*H117</f>
        <v>0</v>
      </c>
      <c r="Q117" s="192">
        <v>0</v>
      </c>
      <c r="R117" s="192">
        <f>Q117*H117</f>
        <v>0</v>
      </c>
      <c r="S117" s="192">
        <v>0.32500000000000001</v>
      </c>
      <c r="T117" s="193">
        <f>S117*H117</f>
        <v>79.625</v>
      </c>
      <c r="AR117" s="25" t="s">
        <v>161</v>
      </c>
      <c r="AT117" s="25" t="s">
        <v>147</v>
      </c>
      <c r="AU117" s="25" t="s">
        <v>82</v>
      </c>
      <c r="AY117" s="25" t="s">
        <v>144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25" t="s">
        <v>80</v>
      </c>
      <c r="BK117" s="194">
        <f>ROUND(I117*H117,2)</f>
        <v>0</v>
      </c>
      <c r="BL117" s="25" t="s">
        <v>161</v>
      </c>
      <c r="BM117" s="25" t="s">
        <v>274</v>
      </c>
    </row>
    <row r="118" spans="2:65" s="1" customFormat="1" ht="40.5" x14ac:dyDescent="0.3">
      <c r="B118" s="42"/>
      <c r="D118" s="195" t="s">
        <v>153</v>
      </c>
      <c r="F118" s="196" t="s">
        <v>275</v>
      </c>
      <c r="I118" s="157"/>
      <c r="L118" s="42"/>
      <c r="M118" s="197"/>
      <c r="N118" s="43"/>
      <c r="O118" s="43"/>
      <c r="P118" s="43"/>
      <c r="Q118" s="43"/>
      <c r="R118" s="43"/>
      <c r="S118" s="43"/>
      <c r="T118" s="71"/>
      <c r="AT118" s="25" t="s">
        <v>153</v>
      </c>
      <c r="AU118" s="25" t="s">
        <v>82</v>
      </c>
    </row>
    <row r="119" spans="2:65" s="12" customFormat="1" x14ac:dyDescent="0.3">
      <c r="B119" s="201"/>
      <c r="D119" s="195" t="s">
        <v>230</v>
      </c>
      <c r="E119" s="202" t="s">
        <v>5</v>
      </c>
      <c r="F119" s="203" t="s">
        <v>252</v>
      </c>
      <c r="H119" s="204">
        <v>245</v>
      </c>
      <c r="I119" s="205"/>
      <c r="L119" s="201"/>
      <c r="M119" s="206"/>
      <c r="N119" s="207"/>
      <c r="O119" s="207"/>
      <c r="P119" s="207"/>
      <c r="Q119" s="207"/>
      <c r="R119" s="207"/>
      <c r="S119" s="207"/>
      <c r="T119" s="208"/>
      <c r="AT119" s="202" t="s">
        <v>230</v>
      </c>
      <c r="AU119" s="202" t="s">
        <v>82</v>
      </c>
      <c r="AV119" s="12" t="s">
        <v>82</v>
      </c>
      <c r="AW119" s="12" t="s">
        <v>35</v>
      </c>
      <c r="AX119" s="12" t="s">
        <v>80</v>
      </c>
      <c r="AY119" s="202" t="s">
        <v>144</v>
      </c>
    </row>
    <row r="120" spans="2:65" s="1" customFormat="1" ht="25.5" customHeight="1" x14ac:dyDescent="0.3">
      <c r="B120" s="182"/>
      <c r="C120" s="183" t="s">
        <v>189</v>
      </c>
      <c r="D120" s="183" t="s">
        <v>147</v>
      </c>
      <c r="E120" s="184" t="s">
        <v>276</v>
      </c>
      <c r="F120" s="185" t="s">
        <v>277</v>
      </c>
      <c r="G120" s="186" t="s">
        <v>226</v>
      </c>
      <c r="H120" s="187">
        <v>2685</v>
      </c>
      <c r="I120" s="188"/>
      <c r="J120" s="189">
        <f>ROUND(I120*H120,2)</f>
        <v>0</v>
      </c>
      <c r="K120" s="185" t="s">
        <v>227</v>
      </c>
      <c r="L120" s="42"/>
      <c r="M120" s="190" t="s">
        <v>5</v>
      </c>
      <c r="N120" s="191" t="s">
        <v>43</v>
      </c>
      <c r="O120" s="43"/>
      <c r="P120" s="192">
        <f>O120*H120</f>
        <v>0</v>
      </c>
      <c r="Q120" s="192">
        <v>2.4000000000000001E-4</v>
      </c>
      <c r="R120" s="192">
        <f>Q120*H120</f>
        <v>0.64439999999999997</v>
      </c>
      <c r="S120" s="192">
        <v>0.51200000000000001</v>
      </c>
      <c r="T120" s="193">
        <f>S120*H120</f>
        <v>1374.72</v>
      </c>
      <c r="AR120" s="25" t="s">
        <v>161</v>
      </c>
      <c r="AT120" s="25" t="s">
        <v>147</v>
      </c>
      <c r="AU120" s="25" t="s">
        <v>82</v>
      </c>
      <c r="AY120" s="25" t="s">
        <v>144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25" t="s">
        <v>80</v>
      </c>
      <c r="BK120" s="194">
        <f>ROUND(I120*H120,2)</f>
        <v>0</v>
      </c>
      <c r="BL120" s="25" t="s">
        <v>161</v>
      </c>
      <c r="BM120" s="25" t="s">
        <v>278</v>
      </c>
    </row>
    <row r="121" spans="2:65" s="1" customFormat="1" ht="27" x14ac:dyDescent="0.3">
      <c r="B121" s="42"/>
      <c r="D121" s="195" t="s">
        <v>153</v>
      </c>
      <c r="F121" s="196" t="s">
        <v>279</v>
      </c>
      <c r="I121" s="157"/>
      <c r="L121" s="42"/>
      <c r="M121" s="197"/>
      <c r="N121" s="43"/>
      <c r="O121" s="43"/>
      <c r="P121" s="43"/>
      <c r="Q121" s="43"/>
      <c r="R121" s="43"/>
      <c r="S121" s="43"/>
      <c r="T121" s="71"/>
      <c r="AT121" s="25" t="s">
        <v>153</v>
      </c>
      <c r="AU121" s="25" t="s">
        <v>82</v>
      </c>
    </row>
    <row r="122" spans="2:65" s="12" customFormat="1" x14ac:dyDescent="0.3">
      <c r="B122" s="201"/>
      <c r="D122" s="195" t="s">
        <v>230</v>
      </c>
      <c r="E122" s="202" t="s">
        <v>5</v>
      </c>
      <c r="F122" s="203" t="s">
        <v>280</v>
      </c>
      <c r="H122" s="204">
        <v>2685</v>
      </c>
      <c r="I122" s="205"/>
      <c r="L122" s="201"/>
      <c r="M122" s="206"/>
      <c r="N122" s="207"/>
      <c r="O122" s="207"/>
      <c r="P122" s="207"/>
      <c r="Q122" s="207"/>
      <c r="R122" s="207"/>
      <c r="S122" s="207"/>
      <c r="T122" s="208"/>
      <c r="AT122" s="202" t="s">
        <v>230</v>
      </c>
      <c r="AU122" s="202" t="s">
        <v>82</v>
      </c>
      <c r="AV122" s="12" t="s">
        <v>82</v>
      </c>
      <c r="AW122" s="12" t="s">
        <v>35</v>
      </c>
      <c r="AX122" s="12" t="s">
        <v>80</v>
      </c>
      <c r="AY122" s="202" t="s">
        <v>144</v>
      </c>
    </row>
    <row r="123" spans="2:65" s="1" customFormat="1" ht="16.5" customHeight="1" x14ac:dyDescent="0.3">
      <c r="B123" s="182"/>
      <c r="C123" s="183" t="s">
        <v>195</v>
      </c>
      <c r="D123" s="183" t="s">
        <v>147</v>
      </c>
      <c r="E123" s="184" t="s">
        <v>281</v>
      </c>
      <c r="F123" s="185" t="s">
        <v>282</v>
      </c>
      <c r="G123" s="186" t="s">
        <v>283</v>
      </c>
      <c r="H123" s="187">
        <v>142</v>
      </c>
      <c r="I123" s="188"/>
      <c r="J123" s="189">
        <f>ROUND(I123*H123,2)</f>
        <v>0</v>
      </c>
      <c r="K123" s="185" t="s">
        <v>227</v>
      </c>
      <c r="L123" s="42"/>
      <c r="M123" s="190" t="s">
        <v>5</v>
      </c>
      <c r="N123" s="191" t="s">
        <v>43</v>
      </c>
      <c r="O123" s="43"/>
      <c r="P123" s="192">
        <f>O123*H123</f>
        <v>0</v>
      </c>
      <c r="Q123" s="192">
        <v>0</v>
      </c>
      <c r="R123" s="192">
        <f>Q123*H123</f>
        <v>0</v>
      </c>
      <c r="S123" s="192">
        <v>0.20499999999999999</v>
      </c>
      <c r="T123" s="193">
        <f>S123*H123</f>
        <v>29.11</v>
      </c>
      <c r="AR123" s="25" t="s">
        <v>161</v>
      </c>
      <c r="AT123" s="25" t="s">
        <v>147</v>
      </c>
      <c r="AU123" s="25" t="s">
        <v>82</v>
      </c>
      <c r="AY123" s="25" t="s">
        <v>144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5" t="s">
        <v>80</v>
      </c>
      <c r="BK123" s="194">
        <f>ROUND(I123*H123,2)</f>
        <v>0</v>
      </c>
      <c r="BL123" s="25" t="s">
        <v>161</v>
      </c>
      <c r="BM123" s="25" t="s">
        <v>284</v>
      </c>
    </row>
    <row r="124" spans="2:65" s="1" customFormat="1" ht="27" x14ac:dyDescent="0.3">
      <c r="B124" s="42"/>
      <c r="D124" s="195" t="s">
        <v>153</v>
      </c>
      <c r="F124" s="196" t="s">
        <v>285</v>
      </c>
      <c r="I124" s="157"/>
      <c r="L124" s="42"/>
      <c r="M124" s="197"/>
      <c r="N124" s="43"/>
      <c r="O124" s="43"/>
      <c r="P124" s="43"/>
      <c r="Q124" s="43"/>
      <c r="R124" s="43"/>
      <c r="S124" s="43"/>
      <c r="T124" s="71"/>
      <c r="AT124" s="25" t="s">
        <v>153</v>
      </c>
      <c r="AU124" s="25" t="s">
        <v>82</v>
      </c>
    </row>
    <row r="125" spans="2:65" s="12" customFormat="1" x14ac:dyDescent="0.3">
      <c r="B125" s="201"/>
      <c r="D125" s="195" t="s">
        <v>230</v>
      </c>
      <c r="E125" s="202" t="s">
        <v>5</v>
      </c>
      <c r="F125" s="203" t="s">
        <v>286</v>
      </c>
      <c r="H125" s="204">
        <v>142</v>
      </c>
      <c r="I125" s="205"/>
      <c r="L125" s="201"/>
      <c r="M125" s="206"/>
      <c r="N125" s="207"/>
      <c r="O125" s="207"/>
      <c r="P125" s="207"/>
      <c r="Q125" s="207"/>
      <c r="R125" s="207"/>
      <c r="S125" s="207"/>
      <c r="T125" s="208"/>
      <c r="AT125" s="202" t="s">
        <v>230</v>
      </c>
      <c r="AU125" s="202" t="s">
        <v>82</v>
      </c>
      <c r="AV125" s="12" t="s">
        <v>82</v>
      </c>
      <c r="AW125" s="12" t="s">
        <v>35</v>
      </c>
      <c r="AX125" s="12" t="s">
        <v>80</v>
      </c>
      <c r="AY125" s="202" t="s">
        <v>144</v>
      </c>
    </row>
    <row r="126" spans="2:65" s="1" customFormat="1" ht="25.5" customHeight="1" x14ac:dyDescent="0.3">
      <c r="B126" s="182"/>
      <c r="C126" s="183" t="s">
        <v>199</v>
      </c>
      <c r="D126" s="183" t="s">
        <v>147</v>
      </c>
      <c r="E126" s="184" t="s">
        <v>287</v>
      </c>
      <c r="F126" s="185" t="s">
        <v>288</v>
      </c>
      <c r="G126" s="186" t="s">
        <v>289</v>
      </c>
      <c r="H126" s="187">
        <v>58.8</v>
      </c>
      <c r="I126" s="188"/>
      <c r="J126" s="189">
        <f>ROUND(I126*H126,2)</f>
        <v>0</v>
      </c>
      <c r="K126" s="185" t="s">
        <v>227</v>
      </c>
      <c r="L126" s="42"/>
      <c r="M126" s="190" t="s">
        <v>5</v>
      </c>
      <c r="N126" s="191" t="s">
        <v>43</v>
      </c>
      <c r="O126" s="43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AR126" s="25" t="s">
        <v>161</v>
      </c>
      <c r="AT126" s="25" t="s">
        <v>147</v>
      </c>
      <c r="AU126" s="25" t="s">
        <v>82</v>
      </c>
      <c r="AY126" s="25" t="s">
        <v>144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25" t="s">
        <v>80</v>
      </c>
      <c r="BK126" s="194">
        <f>ROUND(I126*H126,2)</f>
        <v>0</v>
      </c>
      <c r="BL126" s="25" t="s">
        <v>161</v>
      </c>
      <c r="BM126" s="25" t="s">
        <v>290</v>
      </c>
    </row>
    <row r="127" spans="2:65" s="1" customFormat="1" ht="27" x14ac:dyDescent="0.3">
      <c r="B127" s="42"/>
      <c r="D127" s="195" t="s">
        <v>153</v>
      </c>
      <c r="F127" s="196" t="s">
        <v>291</v>
      </c>
      <c r="I127" s="157"/>
      <c r="L127" s="42"/>
      <c r="M127" s="197"/>
      <c r="N127" s="43"/>
      <c r="O127" s="43"/>
      <c r="P127" s="43"/>
      <c r="Q127" s="43"/>
      <c r="R127" s="43"/>
      <c r="S127" s="43"/>
      <c r="T127" s="71"/>
      <c r="AT127" s="25" t="s">
        <v>153</v>
      </c>
      <c r="AU127" s="25" t="s">
        <v>82</v>
      </c>
    </row>
    <row r="128" spans="2:65" s="12" customFormat="1" x14ac:dyDescent="0.3">
      <c r="B128" s="201"/>
      <c r="D128" s="195" t="s">
        <v>230</v>
      </c>
      <c r="E128" s="202" t="s">
        <v>5</v>
      </c>
      <c r="F128" s="203" t="s">
        <v>292</v>
      </c>
      <c r="H128" s="204">
        <v>117.6</v>
      </c>
      <c r="I128" s="205"/>
      <c r="L128" s="201"/>
      <c r="M128" s="206"/>
      <c r="N128" s="207"/>
      <c r="O128" s="207"/>
      <c r="P128" s="207"/>
      <c r="Q128" s="207"/>
      <c r="R128" s="207"/>
      <c r="S128" s="207"/>
      <c r="T128" s="208"/>
      <c r="AT128" s="202" t="s">
        <v>230</v>
      </c>
      <c r="AU128" s="202" t="s">
        <v>82</v>
      </c>
      <c r="AV128" s="12" t="s">
        <v>82</v>
      </c>
      <c r="AW128" s="12" t="s">
        <v>35</v>
      </c>
      <c r="AX128" s="12" t="s">
        <v>72</v>
      </c>
      <c r="AY128" s="202" t="s">
        <v>144</v>
      </c>
    </row>
    <row r="129" spans="2:65" s="12" customFormat="1" x14ac:dyDescent="0.3">
      <c r="B129" s="201"/>
      <c r="D129" s="195" t="s">
        <v>230</v>
      </c>
      <c r="E129" s="202" t="s">
        <v>5</v>
      </c>
      <c r="F129" s="203" t="s">
        <v>293</v>
      </c>
      <c r="H129" s="204">
        <v>58.8</v>
      </c>
      <c r="I129" s="205"/>
      <c r="L129" s="201"/>
      <c r="M129" s="206"/>
      <c r="N129" s="207"/>
      <c r="O129" s="207"/>
      <c r="P129" s="207"/>
      <c r="Q129" s="207"/>
      <c r="R129" s="207"/>
      <c r="S129" s="207"/>
      <c r="T129" s="208"/>
      <c r="AT129" s="202" t="s">
        <v>230</v>
      </c>
      <c r="AU129" s="202" t="s">
        <v>82</v>
      </c>
      <c r="AV129" s="12" t="s">
        <v>82</v>
      </c>
      <c r="AW129" s="12" t="s">
        <v>35</v>
      </c>
      <c r="AX129" s="12" t="s">
        <v>80</v>
      </c>
      <c r="AY129" s="202" t="s">
        <v>144</v>
      </c>
    </row>
    <row r="130" spans="2:65" s="1" customFormat="1" ht="25.5" customHeight="1" x14ac:dyDescent="0.3">
      <c r="B130" s="182"/>
      <c r="C130" s="183" t="s">
        <v>206</v>
      </c>
      <c r="D130" s="183" t="s">
        <v>147</v>
      </c>
      <c r="E130" s="184" t="s">
        <v>294</v>
      </c>
      <c r="F130" s="185" t="s">
        <v>295</v>
      </c>
      <c r="G130" s="186" t="s">
        <v>289</v>
      </c>
      <c r="H130" s="187">
        <v>17.64</v>
      </c>
      <c r="I130" s="188"/>
      <c r="J130" s="189">
        <f>ROUND(I130*H130,2)</f>
        <v>0</v>
      </c>
      <c r="K130" s="185" t="s">
        <v>227</v>
      </c>
      <c r="L130" s="42"/>
      <c r="M130" s="190" t="s">
        <v>5</v>
      </c>
      <c r="N130" s="191" t="s">
        <v>43</v>
      </c>
      <c r="O130" s="43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AR130" s="25" t="s">
        <v>161</v>
      </c>
      <c r="AT130" s="25" t="s">
        <v>147</v>
      </c>
      <c r="AU130" s="25" t="s">
        <v>82</v>
      </c>
      <c r="AY130" s="25" t="s">
        <v>144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25" t="s">
        <v>80</v>
      </c>
      <c r="BK130" s="194">
        <f>ROUND(I130*H130,2)</f>
        <v>0</v>
      </c>
      <c r="BL130" s="25" t="s">
        <v>161</v>
      </c>
      <c r="BM130" s="25" t="s">
        <v>296</v>
      </c>
    </row>
    <row r="131" spans="2:65" s="1" customFormat="1" ht="40.5" x14ac:dyDescent="0.3">
      <c r="B131" s="42"/>
      <c r="D131" s="195" t="s">
        <v>153</v>
      </c>
      <c r="F131" s="196" t="s">
        <v>297</v>
      </c>
      <c r="I131" s="157"/>
      <c r="L131" s="42"/>
      <c r="M131" s="197"/>
      <c r="N131" s="43"/>
      <c r="O131" s="43"/>
      <c r="P131" s="43"/>
      <c r="Q131" s="43"/>
      <c r="R131" s="43"/>
      <c r="S131" s="43"/>
      <c r="T131" s="71"/>
      <c r="AT131" s="25" t="s">
        <v>153</v>
      </c>
      <c r="AU131" s="25" t="s">
        <v>82</v>
      </c>
    </row>
    <row r="132" spans="2:65" s="12" customFormat="1" x14ac:dyDescent="0.3">
      <c r="B132" s="201"/>
      <c r="D132" s="195" t="s">
        <v>230</v>
      </c>
      <c r="E132" s="202" t="s">
        <v>5</v>
      </c>
      <c r="F132" s="203" t="s">
        <v>298</v>
      </c>
      <c r="H132" s="204">
        <v>17.64</v>
      </c>
      <c r="I132" s="205"/>
      <c r="L132" s="201"/>
      <c r="M132" s="206"/>
      <c r="N132" s="207"/>
      <c r="O132" s="207"/>
      <c r="P132" s="207"/>
      <c r="Q132" s="207"/>
      <c r="R132" s="207"/>
      <c r="S132" s="207"/>
      <c r="T132" s="208"/>
      <c r="AT132" s="202" t="s">
        <v>230</v>
      </c>
      <c r="AU132" s="202" t="s">
        <v>82</v>
      </c>
      <c r="AV132" s="12" t="s">
        <v>82</v>
      </c>
      <c r="AW132" s="12" t="s">
        <v>35</v>
      </c>
      <c r="AX132" s="12" t="s">
        <v>80</v>
      </c>
      <c r="AY132" s="202" t="s">
        <v>144</v>
      </c>
    </row>
    <row r="133" spans="2:65" s="1" customFormat="1" ht="25.5" customHeight="1" x14ac:dyDescent="0.3">
      <c r="B133" s="182"/>
      <c r="C133" s="183" t="s">
        <v>11</v>
      </c>
      <c r="D133" s="183" t="s">
        <v>147</v>
      </c>
      <c r="E133" s="184" t="s">
        <v>299</v>
      </c>
      <c r="F133" s="185" t="s">
        <v>300</v>
      </c>
      <c r="G133" s="186" t="s">
        <v>289</v>
      </c>
      <c r="H133" s="187">
        <v>19.5</v>
      </c>
      <c r="I133" s="188"/>
      <c r="J133" s="189">
        <f>ROUND(I133*H133,2)</f>
        <v>0</v>
      </c>
      <c r="K133" s="185" t="s">
        <v>5</v>
      </c>
      <c r="L133" s="42"/>
      <c r="M133" s="190" t="s">
        <v>5</v>
      </c>
      <c r="N133" s="191" t="s">
        <v>43</v>
      </c>
      <c r="O133" s="43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AR133" s="25" t="s">
        <v>161</v>
      </c>
      <c r="AT133" s="25" t="s">
        <v>147</v>
      </c>
      <c r="AU133" s="25" t="s">
        <v>82</v>
      </c>
      <c r="AY133" s="25" t="s">
        <v>144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25" t="s">
        <v>80</v>
      </c>
      <c r="BK133" s="194">
        <f>ROUND(I133*H133,2)</f>
        <v>0</v>
      </c>
      <c r="BL133" s="25" t="s">
        <v>161</v>
      </c>
      <c r="BM133" s="25" t="s">
        <v>301</v>
      </c>
    </row>
    <row r="134" spans="2:65" s="1" customFormat="1" ht="27" x14ac:dyDescent="0.3">
      <c r="B134" s="42"/>
      <c r="D134" s="195" t="s">
        <v>153</v>
      </c>
      <c r="F134" s="196" t="s">
        <v>300</v>
      </c>
      <c r="I134" s="157"/>
      <c r="L134" s="42"/>
      <c r="M134" s="197"/>
      <c r="N134" s="43"/>
      <c r="O134" s="43"/>
      <c r="P134" s="43"/>
      <c r="Q134" s="43"/>
      <c r="R134" s="43"/>
      <c r="S134" s="43"/>
      <c r="T134" s="71"/>
      <c r="AT134" s="25" t="s">
        <v>153</v>
      </c>
      <c r="AU134" s="25" t="s">
        <v>82</v>
      </c>
    </row>
    <row r="135" spans="2:65" s="12" customFormat="1" x14ac:dyDescent="0.3">
      <c r="B135" s="201"/>
      <c r="D135" s="195" t="s">
        <v>230</v>
      </c>
      <c r="E135" s="202" t="s">
        <v>5</v>
      </c>
      <c r="F135" s="203" t="s">
        <v>302</v>
      </c>
      <c r="H135" s="204">
        <v>19.5</v>
      </c>
      <c r="I135" s="205"/>
      <c r="L135" s="201"/>
      <c r="M135" s="206"/>
      <c r="N135" s="207"/>
      <c r="O135" s="207"/>
      <c r="P135" s="207"/>
      <c r="Q135" s="207"/>
      <c r="R135" s="207"/>
      <c r="S135" s="207"/>
      <c r="T135" s="208"/>
      <c r="AT135" s="202" t="s">
        <v>230</v>
      </c>
      <c r="AU135" s="202" t="s">
        <v>82</v>
      </c>
      <c r="AV135" s="12" t="s">
        <v>82</v>
      </c>
      <c r="AW135" s="12" t="s">
        <v>35</v>
      </c>
      <c r="AX135" s="12" t="s">
        <v>80</v>
      </c>
      <c r="AY135" s="202" t="s">
        <v>144</v>
      </c>
    </row>
    <row r="136" spans="2:65" s="1" customFormat="1" ht="25.5" customHeight="1" x14ac:dyDescent="0.3">
      <c r="B136" s="182"/>
      <c r="C136" s="183" t="s">
        <v>303</v>
      </c>
      <c r="D136" s="183" t="s">
        <v>147</v>
      </c>
      <c r="E136" s="184" t="s">
        <v>304</v>
      </c>
      <c r="F136" s="185" t="s">
        <v>305</v>
      </c>
      <c r="G136" s="186" t="s">
        <v>289</v>
      </c>
      <c r="H136" s="187">
        <v>58.8</v>
      </c>
      <c r="I136" s="188"/>
      <c r="J136" s="189">
        <f>ROUND(I136*H136,2)</f>
        <v>0</v>
      </c>
      <c r="K136" s="185" t="s">
        <v>227</v>
      </c>
      <c r="L136" s="42"/>
      <c r="M136" s="190" t="s">
        <v>5</v>
      </c>
      <c r="N136" s="191" t="s">
        <v>43</v>
      </c>
      <c r="O136" s="43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AR136" s="25" t="s">
        <v>161</v>
      </c>
      <c r="AT136" s="25" t="s">
        <v>147</v>
      </c>
      <c r="AU136" s="25" t="s">
        <v>82</v>
      </c>
      <c r="AY136" s="25" t="s">
        <v>144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25" t="s">
        <v>80</v>
      </c>
      <c r="BK136" s="194">
        <f>ROUND(I136*H136,2)</f>
        <v>0</v>
      </c>
      <c r="BL136" s="25" t="s">
        <v>161</v>
      </c>
      <c r="BM136" s="25" t="s">
        <v>306</v>
      </c>
    </row>
    <row r="137" spans="2:65" s="1" customFormat="1" ht="27" x14ac:dyDescent="0.3">
      <c r="B137" s="42"/>
      <c r="D137" s="195" t="s">
        <v>153</v>
      </c>
      <c r="F137" s="196" t="s">
        <v>307</v>
      </c>
      <c r="I137" s="157"/>
      <c r="L137" s="42"/>
      <c r="M137" s="197"/>
      <c r="N137" s="43"/>
      <c r="O137" s="43"/>
      <c r="P137" s="43"/>
      <c r="Q137" s="43"/>
      <c r="R137" s="43"/>
      <c r="S137" s="43"/>
      <c r="T137" s="71"/>
      <c r="AT137" s="25" t="s">
        <v>153</v>
      </c>
      <c r="AU137" s="25" t="s">
        <v>82</v>
      </c>
    </row>
    <row r="138" spans="2:65" s="12" customFormat="1" ht="27" x14ac:dyDescent="0.3">
      <c r="B138" s="201"/>
      <c r="D138" s="195" t="s">
        <v>230</v>
      </c>
      <c r="E138" s="202" t="s">
        <v>5</v>
      </c>
      <c r="F138" s="203" t="s">
        <v>308</v>
      </c>
      <c r="H138" s="204">
        <v>58.8</v>
      </c>
      <c r="I138" s="205"/>
      <c r="L138" s="201"/>
      <c r="M138" s="206"/>
      <c r="N138" s="207"/>
      <c r="O138" s="207"/>
      <c r="P138" s="207"/>
      <c r="Q138" s="207"/>
      <c r="R138" s="207"/>
      <c r="S138" s="207"/>
      <c r="T138" s="208"/>
      <c r="AT138" s="202" t="s">
        <v>230</v>
      </c>
      <c r="AU138" s="202" t="s">
        <v>82</v>
      </c>
      <c r="AV138" s="12" t="s">
        <v>82</v>
      </c>
      <c r="AW138" s="12" t="s">
        <v>35</v>
      </c>
      <c r="AX138" s="12" t="s">
        <v>80</v>
      </c>
      <c r="AY138" s="202" t="s">
        <v>144</v>
      </c>
    </row>
    <row r="139" spans="2:65" s="1" customFormat="1" ht="25.5" customHeight="1" x14ac:dyDescent="0.3">
      <c r="B139" s="182"/>
      <c r="C139" s="183" t="s">
        <v>309</v>
      </c>
      <c r="D139" s="183" t="s">
        <v>147</v>
      </c>
      <c r="E139" s="184" t="s">
        <v>310</v>
      </c>
      <c r="F139" s="185" t="s">
        <v>311</v>
      </c>
      <c r="G139" s="186" t="s">
        <v>289</v>
      </c>
      <c r="H139" s="187">
        <v>17.64</v>
      </c>
      <c r="I139" s="188"/>
      <c r="J139" s="189">
        <f>ROUND(I139*H139,2)</f>
        <v>0</v>
      </c>
      <c r="K139" s="185" t="s">
        <v>227</v>
      </c>
      <c r="L139" s="42"/>
      <c r="M139" s="190" t="s">
        <v>5</v>
      </c>
      <c r="N139" s="191" t="s">
        <v>43</v>
      </c>
      <c r="O139" s="43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25" t="s">
        <v>161</v>
      </c>
      <c r="AT139" s="25" t="s">
        <v>147</v>
      </c>
      <c r="AU139" s="25" t="s">
        <v>82</v>
      </c>
      <c r="AY139" s="25" t="s">
        <v>144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25" t="s">
        <v>80</v>
      </c>
      <c r="BK139" s="194">
        <f>ROUND(I139*H139,2)</f>
        <v>0</v>
      </c>
      <c r="BL139" s="25" t="s">
        <v>161</v>
      </c>
      <c r="BM139" s="25" t="s">
        <v>312</v>
      </c>
    </row>
    <row r="140" spans="2:65" s="1" customFormat="1" ht="40.5" x14ac:dyDescent="0.3">
      <c r="B140" s="42"/>
      <c r="D140" s="195" t="s">
        <v>153</v>
      </c>
      <c r="F140" s="196" t="s">
        <v>313</v>
      </c>
      <c r="I140" s="157"/>
      <c r="L140" s="42"/>
      <c r="M140" s="197"/>
      <c r="N140" s="43"/>
      <c r="O140" s="43"/>
      <c r="P140" s="43"/>
      <c r="Q140" s="43"/>
      <c r="R140" s="43"/>
      <c r="S140" s="43"/>
      <c r="T140" s="71"/>
      <c r="AT140" s="25" t="s">
        <v>153</v>
      </c>
      <c r="AU140" s="25" t="s">
        <v>82</v>
      </c>
    </row>
    <row r="141" spans="2:65" s="12" customFormat="1" x14ac:dyDescent="0.3">
      <c r="B141" s="201"/>
      <c r="D141" s="195" t="s">
        <v>230</v>
      </c>
      <c r="E141" s="202" t="s">
        <v>5</v>
      </c>
      <c r="F141" s="203" t="s">
        <v>314</v>
      </c>
      <c r="H141" s="204">
        <v>17.64</v>
      </c>
      <c r="I141" s="205"/>
      <c r="L141" s="201"/>
      <c r="M141" s="206"/>
      <c r="N141" s="207"/>
      <c r="O141" s="207"/>
      <c r="P141" s="207"/>
      <c r="Q141" s="207"/>
      <c r="R141" s="207"/>
      <c r="S141" s="207"/>
      <c r="T141" s="208"/>
      <c r="AT141" s="202" t="s">
        <v>230</v>
      </c>
      <c r="AU141" s="202" t="s">
        <v>82</v>
      </c>
      <c r="AV141" s="12" t="s">
        <v>82</v>
      </c>
      <c r="AW141" s="12" t="s">
        <v>35</v>
      </c>
      <c r="AX141" s="12" t="s">
        <v>80</v>
      </c>
      <c r="AY141" s="202" t="s">
        <v>144</v>
      </c>
    </row>
    <row r="142" spans="2:65" s="1" customFormat="1" ht="16.5" customHeight="1" x14ac:dyDescent="0.3">
      <c r="B142" s="182"/>
      <c r="C142" s="183" t="s">
        <v>315</v>
      </c>
      <c r="D142" s="183" t="s">
        <v>147</v>
      </c>
      <c r="E142" s="184" t="s">
        <v>316</v>
      </c>
      <c r="F142" s="185" t="s">
        <v>317</v>
      </c>
      <c r="G142" s="186" t="s">
        <v>289</v>
      </c>
      <c r="H142" s="187">
        <v>24.48</v>
      </c>
      <c r="I142" s="188"/>
      <c r="J142" s="189">
        <f>ROUND(I142*H142,2)</f>
        <v>0</v>
      </c>
      <c r="K142" s="185" t="s">
        <v>227</v>
      </c>
      <c r="L142" s="42"/>
      <c r="M142" s="190" t="s">
        <v>5</v>
      </c>
      <c r="N142" s="191" t="s">
        <v>43</v>
      </c>
      <c r="O142" s="43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AR142" s="25" t="s">
        <v>161</v>
      </c>
      <c r="AT142" s="25" t="s">
        <v>147</v>
      </c>
      <c r="AU142" s="25" t="s">
        <v>82</v>
      </c>
      <c r="AY142" s="25" t="s">
        <v>144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25" t="s">
        <v>80</v>
      </c>
      <c r="BK142" s="194">
        <f>ROUND(I142*H142,2)</f>
        <v>0</v>
      </c>
      <c r="BL142" s="25" t="s">
        <v>161</v>
      </c>
      <c r="BM142" s="25" t="s">
        <v>318</v>
      </c>
    </row>
    <row r="143" spans="2:65" s="1" customFormat="1" ht="27" x14ac:dyDescent="0.3">
      <c r="B143" s="42"/>
      <c r="D143" s="195" t="s">
        <v>153</v>
      </c>
      <c r="F143" s="196" t="s">
        <v>319</v>
      </c>
      <c r="I143" s="157"/>
      <c r="L143" s="42"/>
      <c r="M143" s="197"/>
      <c r="N143" s="43"/>
      <c r="O143" s="43"/>
      <c r="P143" s="43"/>
      <c r="Q143" s="43"/>
      <c r="R143" s="43"/>
      <c r="S143" s="43"/>
      <c r="T143" s="71"/>
      <c r="AT143" s="25" t="s">
        <v>153</v>
      </c>
      <c r="AU143" s="25" t="s">
        <v>82</v>
      </c>
    </row>
    <row r="144" spans="2:65" s="12" customFormat="1" x14ac:dyDescent="0.3">
      <c r="B144" s="201"/>
      <c r="D144" s="195" t="s">
        <v>230</v>
      </c>
      <c r="E144" s="202" t="s">
        <v>5</v>
      </c>
      <c r="F144" s="203" t="s">
        <v>320</v>
      </c>
      <c r="H144" s="204">
        <v>48.96</v>
      </c>
      <c r="I144" s="205"/>
      <c r="L144" s="201"/>
      <c r="M144" s="206"/>
      <c r="N144" s="207"/>
      <c r="O144" s="207"/>
      <c r="P144" s="207"/>
      <c r="Q144" s="207"/>
      <c r="R144" s="207"/>
      <c r="S144" s="207"/>
      <c r="T144" s="208"/>
      <c r="AT144" s="202" t="s">
        <v>230</v>
      </c>
      <c r="AU144" s="202" t="s">
        <v>82</v>
      </c>
      <c r="AV144" s="12" t="s">
        <v>82</v>
      </c>
      <c r="AW144" s="12" t="s">
        <v>35</v>
      </c>
      <c r="AX144" s="12" t="s">
        <v>72</v>
      </c>
      <c r="AY144" s="202" t="s">
        <v>144</v>
      </c>
    </row>
    <row r="145" spans="2:65" s="12" customFormat="1" x14ac:dyDescent="0.3">
      <c r="B145" s="201"/>
      <c r="D145" s="195" t="s">
        <v>230</v>
      </c>
      <c r="E145" s="202" t="s">
        <v>5</v>
      </c>
      <c r="F145" s="203" t="s">
        <v>321</v>
      </c>
      <c r="H145" s="204">
        <v>24.48</v>
      </c>
      <c r="I145" s="205"/>
      <c r="L145" s="201"/>
      <c r="M145" s="206"/>
      <c r="N145" s="207"/>
      <c r="O145" s="207"/>
      <c r="P145" s="207"/>
      <c r="Q145" s="207"/>
      <c r="R145" s="207"/>
      <c r="S145" s="207"/>
      <c r="T145" s="208"/>
      <c r="AT145" s="202" t="s">
        <v>230</v>
      </c>
      <c r="AU145" s="202" t="s">
        <v>82</v>
      </c>
      <c r="AV145" s="12" t="s">
        <v>82</v>
      </c>
      <c r="AW145" s="12" t="s">
        <v>35</v>
      </c>
      <c r="AX145" s="12" t="s">
        <v>80</v>
      </c>
      <c r="AY145" s="202" t="s">
        <v>144</v>
      </c>
    </row>
    <row r="146" spans="2:65" s="1" customFormat="1" ht="16.5" customHeight="1" x14ac:dyDescent="0.3">
      <c r="B146" s="182"/>
      <c r="C146" s="183" t="s">
        <v>322</v>
      </c>
      <c r="D146" s="183" t="s">
        <v>147</v>
      </c>
      <c r="E146" s="184" t="s">
        <v>323</v>
      </c>
      <c r="F146" s="185" t="s">
        <v>324</v>
      </c>
      <c r="G146" s="186" t="s">
        <v>289</v>
      </c>
      <c r="H146" s="187">
        <v>7.3440000000000003</v>
      </c>
      <c r="I146" s="188"/>
      <c r="J146" s="189">
        <f>ROUND(I146*H146,2)</f>
        <v>0</v>
      </c>
      <c r="K146" s="185" t="s">
        <v>227</v>
      </c>
      <c r="L146" s="42"/>
      <c r="M146" s="190" t="s">
        <v>5</v>
      </c>
      <c r="N146" s="191" t="s">
        <v>43</v>
      </c>
      <c r="O146" s="43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AR146" s="25" t="s">
        <v>161</v>
      </c>
      <c r="AT146" s="25" t="s">
        <v>147</v>
      </c>
      <c r="AU146" s="25" t="s">
        <v>82</v>
      </c>
      <c r="AY146" s="25" t="s">
        <v>144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25" t="s">
        <v>80</v>
      </c>
      <c r="BK146" s="194">
        <f>ROUND(I146*H146,2)</f>
        <v>0</v>
      </c>
      <c r="BL146" s="25" t="s">
        <v>161</v>
      </c>
      <c r="BM146" s="25" t="s">
        <v>325</v>
      </c>
    </row>
    <row r="147" spans="2:65" s="1" customFormat="1" ht="27" x14ac:dyDescent="0.3">
      <c r="B147" s="42"/>
      <c r="D147" s="195" t="s">
        <v>153</v>
      </c>
      <c r="F147" s="196" t="s">
        <v>326</v>
      </c>
      <c r="I147" s="157"/>
      <c r="L147" s="42"/>
      <c r="M147" s="197"/>
      <c r="N147" s="43"/>
      <c r="O147" s="43"/>
      <c r="P147" s="43"/>
      <c r="Q147" s="43"/>
      <c r="R147" s="43"/>
      <c r="S147" s="43"/>
      <c r="T147" s="71"/>
      <c r="AT147" s="25" t="s">
        <v>153</v>
      </c>
      <c r="AU147" s="25" t="s">
        <v>82</v>
      </c>
    </row>
    <row r="148" spans="2:65" s="12" customFormat="1" x14ac:dyDescent="0.3">
      <c r="B148" s="201"/>
      <c r="D148" s="195" t="s">
        <v>230</v>
      </c>
      <c r="E148" s="202" t="s">
        <v>5</v>
      </c>
      <c r="F148" s="203" t="s">
        <v>327</v>
      </c>
      <c r="H148" s="204">
        <v>7.3440000000000003</v>
      </c>
      <c r="I148" s="205"/>
      <c r="L148" s="201"/>
      <c r="M148" s="206"/>
      <c r="N148" s="207"/>
      <c r="O148" s="207"/>
      <c r="P148" s="207"/>
      <c r="Q148" s="207"/>
      <c r="R148" s="207"/>
      <c r="S148" s="207"/>
      <c r="T148" s="208"/>
      <c r="AT148" s="202" t="s">
        <v>230</v>
      </c>
      <c r="AU148" s="202" t="s">
        <v>82</v>
      </c>
      <c r="AV148" s="12" t="s">
        <v>82</v>
      </c>
      <c r="AW148" s="12" t="s">
        <v>35</v>
      </c>
      <c r="AX148" s="12" t="s">
        <v>80</v>
      </c>
      <c r="AY148" s="202" t="s">
        <v>144</v>
      </c>
    </row>
    <row r="149" spans="2:65" s="1" customFormat="1" ht="16.5" customHeight="1" x14ac:dyDescent="0.3">
      <c r="B149" s="182"/>
      <c r="C149" s="183" t="s">
        <v>328</v>
      </c>
      <c r="D149" s="183" t="s">
        <v>147</v>
      </c>
      <c r="E149" s="184" t="s">
        <v>329</v>
      </c>
      <c r="F149" s="185" t="s">
        <v>330</v>
      </c>
      <c r="G149" s="186" t="s">
        <v>289</v>
      </c>
      <c r="H149" s="187">
        <v>24.48</v>
      </c>
      <c r="I149" s="188"/>
      <c r="J149" s="189">
        <f>ROUND(I149*H149,2)</f>
        <v>0</v>
      </c>
      <c r="K149" s="185" t="s">
        <v>227</v>
      </c>
      <c r="L149" s="42"/>
      <c r="M149" s="190" t="s">
        <v>5</v>
      </c>
      <c r="N149" s="191" t="s">
        <v>43</v>
      </c>
      <c r="O149" s="43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25" t="s">
        <v>161</v>
      </c>
      <c r="AT149" s="25" t="s">
        <v>147</v>
      </c>
      <c r="AU149" s="25" t="s">
        <v>82</v>
      </c>
      <c r="AY149" s="25" t="s">
        <v>144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25" t="s">
        <v>80</v>
      </c>
      <c r="BK149" s="194">
        <f>ROUND(I149*H149,2)</f>
        <v>0</v>
      </c>
      <c r="BL149" s="25" t="s">
        <v>161</v>
      </c>
      <c r="BM149" s="25" t="s">
        <v>331</v>
      </c>
    </row>
    <row r="150" spans="2:65" s="1" customFormat="1" ht="27" x14ac:dyDescent="0.3">
      <c r="B150" s="42"/>
      <c r="D150" s="195" t="s">
        <v>153</v>
      </c>
      <c r="F150" s="196" t="s">
        <v>332</v>
      </c>
      <c r="I150" s="157"/>
      <c r="L150" s="42"/>
      <c r="M150" s="197"/>
      <c r="N150" s="43"/>
      <c r="O150" s="43"/>
      <c r="P150" s="43"/>
      <c r="Q150" s="43"/>
      <c r="R150" s="43"/>
      <c r="S150" s="43"/>
      <c r="T150" s="71"/>
      <c r="AT150" s="25" t="s">
        <v>153</v>
      </c>
      <c r="AU150" s="25" t="s">
        <v>82</v>
      </c>
    </row>
    <row r="151" spans="2:65" s="12" customFormat="1" x14ac:dyDescent="0.3">
      <c r="B151" s="201"/>
      <c r="D151" s="195" t="s">
        <v>230</v>
      </c>
      <c r="E151" s="202" t="s">
        <v>5</v>
      </c>
      <c r="F151" s="203" t="s">
        <v>333</v>
      </c>
      <c r="H151" s="204">
        <v>24.48</v>
      </c>
      <c r="I151" s="205"/>
      <c r="L151" s="201"/>
      <c r="M151" s="206"/>
      <c r="N151" s="207"/>
      <c r="O151" s="207"/>
      <c r="P151" s="207"/>
      <c r="Q151" s="207"/>
      <c r="R151" s="207"/>
      <c r="S151" s="207"/>
      <c r="T151" s="208"/>
      <c r="AT151" s="202" t="s">
        <v>230</v>
      </c>
      <c r="AU151" s="202" t="s">
        <v>82</v>
      </c>
      <c r="AV151" s="12" t="s">
        <v>82</v>
      </c>
      <c r="AW151" s="12" t="s">
        <v>35</v>
      </c>
      <c r="AX151" s="12" t="s">
        <v>80</v>
      </c>
      <c r="AY151" s="202" t="s">
        <v>144</v>
      </c>
    </row>
    <row r="152" spans="2:65" s="1" customFormat="1" ht="16.5" customHeight="1" x14ac:dyDescent="0.3">
      <c r="B152" s="182"/>
      <c r="C152" s="183" t="s">
        <v>10</v>
      </c>
      <c r="D152" s="183" t="s">
        <v>147</v>
      </c>
      <c r="E152" s="184" t="s">
        <v>334</v>
      </c>
      <c r="F152" s="185" t="s">
        <v>335</v>
      </c>
      <c r="G152" s="186" t="s">
        <v>289</v>
      </c>
      <c r="H152" s="187">
        <v>7.3440000000000003</v>
      </c>
      <c r="I152" s="188"/>
      <c r="J152" s="189">
        <f>ROUND(I152*H152,2)</f>
        <v>0</v>
      </c>
      <c r="K152" s="185" t="s">
        <v>227</v>
      </c>
      <c r="L152" s="42"/>
      <c r="M152" s="190" t="s">
        <v>5</v>
      </c>
      <c r="N152" s="191" t="s">
        <v>43</v>
      </c>
      <c r="O152" s="43"/>
      <c r="P152" s="192">
        <f>O152*H152</f>
        <v>0</v>
      </c>
      <c r="Q152" s="192">
        <v>0</v>
      </c>
      <c r="R152" s="192">
        <f>Q152*H152</f>
        <v>0</v>
      </c>
      <c r="S152" s="192">
        <v>0</v>
      </c>
      <c r="T152" s="193">
        <f>S152*H152</f>
        <v>0</v>
      </c>
      <c r="AR152" s="25" t="s">
        <v>161</v>
      </c>
      <c r="AT152" s="25" t="s">
        <v>147</v>
      </c>
      <c r="AU152" s="25" t="s">
        <v>82</v>
      </c>
      <c r="AY152" s="25" t="s">
        <v>144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25" t="s">
        <v>80</v>
      </c>
      <c r="BK152" s="194">
        <f>ROUND(I152*H152,2)</f>
        <v>0</v>
      </c>
      <c r="BL152" s="25" t="s">
        <v>161</v>
      </c>
      <c r="BM152" s="25" t="s">
        <v>336</v>
      </c>
    </row>
    <row r="153" spans="2:65" s="1" customFormat="1" ht="27" x14ac:dyDescent="0.3">
      <c r="B153" s="42"/>
      <c r="D153" s="195" t="s">
        <v>153</v>
      </c>
      <c r="F153" s="196" t="s">
        <v>337</v>
      </c>
      <c r="I153" s="157"/>
      <c r="L153" s="42"/>
      <c r="M153" s="197"/>
      <c r="N153" s="43"/>
      <c r="O153" s="43"/>
      <c r="P153" s="43"/>
      <c r="Q153" s="43"/>
      <c r="R153" s="43"/>
      <c r="S153" s="43"/>
      <c r="T153" s="71"/>
      <c r="AT153" s="25" t="s">
        <v>153</v>
      </c>
      <c r="AU153" s="25" t="s">
        <v>82</v>
      </c>
    </row>
    <row r="154" spans="2:65" s="12" customFormat="1" x14ac:dyDescent="0.3">
      <c r="B154" s="201"/>
      <c r="D154" s="195" t="s">
        <v>230</v>
      </c>
      <c r="E154" s="202" t="s">
        <v>5</v>
      </c>
      <c r="F154" s="203" t="s">
        <v>338</v>
      </c>
      <c r="H154" s="204">
        <v>7.3440000000000003</v>
      </c>
      <c r="I154" s="205"/>
      <c r="L154" s="201"/>
      <c r="M154" s="206"/>
      <c r="N154" s="207"/>
      <c r="O154" s="207"/>
      <c r="P154" s="207"/>
      <c r="Q154" s="207"/>
      <c r="R154" s="207"/>
      <c r="S154" s="207"/>
      <c r="T154" s="208"/>
      <c r="AT154" s="202" t="s">
        <v>230</v>
      </c>
      <c r="AU154" s="202" t="s">
        <v>82</v>
      </c>
      <c r="AV154" s="12" t="s">
        <v>82</v>
      </c>
      <c r="AW154" s="12" t="s">
        <v>35</v>
      </c>
      <c r="AX154" s="12" t="s">
        <v>80</v>
      </c>
      <c r="AY154" s="202" t="s">
        <v>144</v>
      </c>
    </row>
    <row r="155" spans="2:65" s="1" customFormat="1" ht="16.5" customHeight="1" x14ac:dyDescent="0.3">
      <c r="B155" s="182"/>
      <c r="C155" s="183" t="s">
        <v>339</v>
      </c>
      <c r="D155" s="183" t="s">
        <v>147</v>
      </c>
      <c r="E155" s="184" t="s">
        <v>340</v>
      </c>
      <c r="F155" s="185" t="s">
        <v>341</v>
      </c>
      <c r="G155" s="186" t="s">
        <v>289</v>
      </c>
      <c r="H155" s="187">
        <v>67.5</v>
      </c>
      <c r="I155" s="188"/>
      <c r="J155" s="189">
        <f>ROUND(I155*H155,2)</f>
        <v>0</v>
      </c>
      <c r="K155" s="185" t="s">
        <v>227</v>
      </c>
      <c r="L155" s="42"/>
      <c r="M155" s="190" t="s">
        <v>5</v>
      </c>
      <c r="N155" s="191" t="s">
        <v>43</v>
      </c>
      <c r="O155" s="43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AR155" s="25" t="s">
        <v>161</v>
      </c>
      <c r="AT155" s="25" t="s">
        <v>147</v>
      </c>
      <c r="AU155" s="25" t="s">
        <v>82</v>
      </c>
      <c r="AY155" s="25" t="s">
        <v>144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25" t="s">
        <v>80</v>
      </c>
      <c r="BK155" s="194">
        <f>ROUND(I155*H155,2)</f>
        <v>0</v>
      </c>
      <c r="BL155" s="25" t="s">
        <v>161</v>
      </c>
      <c r="BM155" s="25" t="s">
        <v>342</v>
      </c>
    </row>
    <row r="156" spans="2:65" s="1" customFormat="1" ht="27" x14ac:dyDescent="0.3">
      <c r="B156" s="42"/>
      <c r="D156" s="195" t="s">
        <v>153</v>
      </c>
      <c r="F156" s="196" t="s">
        <v>343</v>
      </c>
      <c r="I156" s="157"/>
      <c r="L156" s="42"/>
      <c r="M156" s="197"/>
      <c r="N156" s="43"/>
      <c r="O156" s="43"/>
      <c r="P156" s="43"/>
      <c r="Q156" s="43"/>
      <c r="R156" s="43"/>
      <c r="S156" s="43"/>
      <c r="T156" s="71"/>
      <c r="AT156" s="25" t="s">
        <v>153</v>
      </c>
      <c r="AU156" s="25" t="s">
        <v>82</v>
      </c>
    </row>
    <row r="157" spans="2:65" s="12" customFormat="1" x14ac:dyDescent="0.3">
      <c r="B157" s="201"/>
      <c r="D157" s="195" t="s">
        <v>230</v>
      </c>
      <c r="E157" s="202" t="s">
        <v>5</v>
      </c>
      <c r="F157" s="203" t="s">
        <v>344</v>
      </c>
      <c r="H157" s="204">
        <v>135</v>
      </c>
      <c r="I157" s="205"/>
      <c r="L157" s="201"/>
      <c r="M157" s="206"/>
      <c r="N157" s="207"/>
      <c r="O157" s="207"/>
      <c r="P157" s="207"/>
      <c r="Q157" s="207"/>
      <c r="R157" s="207"/>
      <c r="S157" s="207"/>
      <c r="T157" s="208"/>
      <c r="AT157" s="202" t="s">
        <v>230</v>
      </c>
      <c r="AU157" s="202" t="s">
        <v>82</v>
      </c>
      <c r="AV157" s="12" t="s">
        <v>82</v>
      </c>
      <c r="AW157" s="12" t="s">
        <v>35</v>
      </c>
      <c r="AX157" s="12" t="s">
        <v>72</v>
      </c>
      <c r="AY157" s="202" t="s">
        <v>144</v>
      </c>
    </row>
    <row r="158" spans="2:65" s="12" customFormat="1" x14ac:dyDescent="0.3">
      <c r="B158" s="201"/>
      <c r="D158" s="195" t="s">
        <v>230</v>
      </c>
      <c r="E158" s="202" t="s">
        <v>5</v>
      </c>
      <c r="F158" s="203" t="s">
        <v>345</v>
      </c>
      <c r="H158" s="204">
        <v>67.5</v>
      </c>
      <c r="I158" s="205"/>
      <c r="L158" s="201"/>
      <c r="M158" s="206"/>
      <c r="N158" s="207"/>
      <c r="O158" s="207"/>
      <c r="P158" s="207"/>
      <c r="Q158" s="207"/>
      <c r="R158" s="207"/>
      <c r="S158" s="207"/>
      <c r="T158" s="208"/>
      <c r="AT158" s="202" t="s">
        <v>230</v>
      </c>
      <c r="AU158" s="202" t="s">
        <v>82</v>
      </c>
      <c r="AV158" s="12" t="s">
        <v>82</v>
      </c>
      <c r="AW158" s="12" t="s">
        <v>35</v>
      </c>
      <c r="AX158" s="12" t="s">
        <v>80</v>
      </c>
      <c r="AY158" s="202" t="s">
        <v>144</v>
      </c>
    </row>
    <row r="159" spans="2:65" s="1" customFormat="1" ht="16.5" customHeight="1" x14ac:dyDescent="0.3">
      <c r="B159" s="182"/>
      <c r="C159" s="183" t="s">
        <v>346</v>
      </c>
      <c r="D159" s="183" t="s">
        <v>147</v>
      </c>
      <c r="E159" s="184" t="s">
        <v>347</v>
      </c>
      <c r="F159" s="185" t="s">
        <v>348</v>
      </c>
      <c r="G159" s="186" t="s">
        <v>289</v>
      </c>
      <c r="H159" s="187">
        <v>20.25</v>
      </c>
      <c r="I159" s="188"/>
      <c r="J159" s="189">
        <f>ROUND(I159*H159,2)</f>
        <v>0</v>
      </c>
      <c r="K159" s="185" t="s">
        <v>227</v>
      </c>
      <c r="L159" s="42"/>
      <c r="M159" s="190" t="s">
        <v>5</v>
      </c>
      <c r="N159" s="191" t="s">
        <v>43</v>
      </c>
      <c r="O159" s="43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AR159" s="25" t="s">
        <v>161</v>
      </c>
      <c r="AT159" s="25" t="s">
        <v>147</v>
      </c>
      <c r="AU159" s="25" t="s">
        <v>82</v>
      </c>
      <c r="AY159" s="25" t="s">
        <v>144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25" t="s">
        <v>80</v>
      </c>
      <c r="BK159" s="194">
        <f>ROUND(I159*H159,2)</f>
        <v>0</v>
      </c>
      <c r="BL159" s="25" t="s">
        <v>161</v>
      </c>
      <c r="BM159" s="25" t="s">
        <v>349</v>
      </c>
    </row>
    <row r="160" spans="2:65" s="1" customFormat="1" ht="27" x14ac:dyDescent="0.3">
      <c r="B160" s="42"/>
      <c r="D160" s="195" t="s">
        <v>153</v>
      </c>
      <c r="F160" s="196" t="s">
        <v>350</v>
      </c>
      <c r="I160" s="157"/>
      <c r="L160" s="42"/>
      <c r="M160" s="197"/>
      <c r="N160" s="43"/>
      <c r="O160" s="43"/>
      <c r="P160" s="43"/>
      <c r="Q160" s="43"/>
      <c r="R160" s="43"/>
      <c r="S160" s="43"/>
      <c r="T160" s="71"/>
      <c r="AT160" s="25" t="s">
        <v>153</v>
      </c>
      <c r="AU160" s="25" t="s">
        <v>82</v>
      </c>
    </row>
    <row r="161" spans="2:65" s="12" customFormat="1" x14ac:dyDescent="0.3">
      <c r="B161" s="201"/>
      <c r="D161" s="195" t="s">
        <v>230</v>
      </c>
      <c r="E161" s="202" t="s">
        <v>5</v>
      </c>
      <c r="F161" s="203" t="s">
        <v>351</v>
      </c>
      <c r="H161" s="204">
        <v>20.25</v>
      </c>
      <c r="I161" s="205"/>
      <c r="L161" s="201"/>
      <c r="M161" s="206"/>
      <c r="N161" s="207"/>
      <c r="O161" s="207"/>
      <c r="P161" s="207"/>
      <c r="Q161" s="207"/>
      <c r="R161" s="207"/>
      <c r="S161" s="207"/>
      <c r="T161" s="208"/>
      <c r="AT161" s="202" t="s">
        <v>230</v>
      </c>
      <c r="AU161" s="202" t="s">
        <v>82</v>
      </c>
      <c r="AV161" s="12" t="s">
        <v>82</v>
      </c>
      <c r="AW161" s="12" t="s">
        <v>35</v>
      </c>
      <c r="AX161" s="12" t="s">
        <v>80</v>
      </c>
      <c r="AY161" s="202" t="s">
        <v>144</v>
      </c>
    </row>
    <row r="162" spans="2:65" s="1" customFormat="1" ht="16.5" customHeight="1" x14ac:dyDescent="0.3">
      <c r="B162" s="182"/>
      <c r="C162" s="183" t="s">
        <v>352</v>
      </c>
      <c r="D162" s="183" t="s">
        <v>147</v>
      </c>
      <c r="E162" s="184" t="s">
        <v>353</v>
      </c>
      <c r="F162" s="185" t="s">
        <v>354</v>
      </c>
      <c r="G162" s="186" t="s">
        <v>289</v>
      </c>
      <c r="H162" s="187">
        <v>67.5</v>
      </c>
      <c r="I162" s="188"/>
      <c r="J162" s="189">
        <f>ROUND(I162*H162,2)</f>
        <v>0</v>
      </c>
      <c r="K162" s="185" t="s">
        <v>227</v>
      </c>
      <c r="L162" s="42"/>
      <c r="M162" s="190" t="s">
        <v>5</v>
      </c>
      <c r="N162" s="191" t="s">
        <v>43</v>
      </c>
      <c r="O162" s="43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AR162" s="25" t="s">
        <v>161</v>
      </c>
      <c r="AT162" s="25" t="s">
        <v>147</v>
      </c>
      <c r="AU162" s="25" t="s">
        <v>82</v>
      </c>
      <c r="AY162" s="25" t="s">
        <v>144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25" t="s">
        <v>80</v>
      </c>
      <c r="BK162" s="194">
        <f>ROUND(I162*H162,2)</f>
        <v>0</v>
      </c>
      <c r="BL162" s="25" t="s">
        <v>161</v>
      </c>
      <c r="BM162" s="25" t="s">
        <v>355</v>
      </c>
    </row>
    <row r="163" spans="2:65" s="1" customFormat="1" ht="27" x14ac:dyDescent="0.3">
      <c r="B163" s="42"/>
      <c r="D163" s="195" t="s">
        <v>153</v>
      </c>
      <c r="F163" s="196" t="s">
        <v>356</v>
      </c>
      <c r="I163" s="157"/>
      <c r="L163" s="42"/>
      <c r="M163" s="197"/>
      <c r="N163" s="43"/>
      <c r="O163" s="43"/>
      <c r="P163" s="43"/>
      <c r="Q163" s="43"/>
      <c r="R163" s="43"/>
      <c r="S163" s="43"/>
      <c r="T163" s="71"/>
      <c r="AT163" s="25" t="s">
        <v>153</v>
      </c>
      <c r="AU163" s="25" t="s">
        <v>82</v>
      </c>
    </row>
    <row r="164" spans="2:65" s="12" customFormat="1" x14ac:dyDescent="0.3">
      <c r="B164" s="201"/>
      <c r="D164" s="195" t="s">
        <v>230</v>
      </c>
      <c r="E164" s="202" t="s">
        <v>5</v>
      </c>
      <c r="F164" s="203" t="s">
        <v>357</v>
      </c>
      <c r="H164" s="204">
        <v>67.5</v>
      </c>
      <c r="I164" s="205"/>
      <c r="L164" s="201"/>
      <c r="M164" s="206"/>
      <c r="N164" s="207"/>
      <c r="O164" s="207"/>
      <c r="P164" s="207"/>
      <c r="Q164" s="207"/>
      <c r="R164" s="207"/>
      <c r="S164" s="207"/>
      <c r="T164" s="208"/>
      <c r="AT164" s="202" t="s">
        <v>230</v>
      </c>
      <c r="AU164" s="202" t="s">
        <v>82</v>
      </c>
      <c r="AV164" s="12" t="s">
        <v>82</v>
      </c>
      <c r="AW164" s="12" t="s">
        <v>35</v>
      </c>
      <c r="AX164" s="12" t="s">
        <v>80</v>
      </c>
      <c r="AY164" s="202" t="s">
        <v>144</v>
      </c>
    </row>
    <row r="165" spans="2:65" s="1" customFormat="1" ht="16.5" customHeight="1" x14ac:dyDescent="0.3">
      <c r="B165" s="182"/>
      <c r="C165" s="183" t="s">
        <v>358</v>
      </c>
      <c r="D165" s="183" t="s">
        <v>147</v>
      </c>
      <c r="E165" s="184" t="s">
        <v>359</v>
      </c>
      <c r="F165" s="185" t="s">
        <v>360</v>
      </c>
      <c r="G165" s="186" t="s">
        <v>289</v>
      </c>
      <c r="H165" s="187">
        <v>20.25</v>
      </c>
      <c r="I165" s="188"/>
      <c r="J165" s="189">
        <f>ROUND(I165*H165,2)</f>
        <v>0</v>
      </c>
      <c r="K165" s="185" t="s">
        <v>227</v>
      </c>
      <c r="L165" s="42"/>
      <c r="M165" s="190" t="s">
        <v>5</v>
      </c>
      <c r="N165" s="191" t="s">
        <v>43</v>
      </c>
      <c r="O165" s="43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AR165" s="25" t="s">
        <v>161</v>
      </c>
      <c r="AT165" s="25" t="s">
        <v>147</v>
      </c>
      <c r="AU165" s="25" t="s">
        <v>82</v>
      </c>
      <c r="AY165" s="25" t="s">
        <v>144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25" t="s">
        <v>80</v>
      </c>
      <c r="BK165" s="194">
        <f>ROUND(I165*H165,2)</f>
        <v>0</v>
      </c>
      <c r="BL165" s="25" t="s">
        <v>161</v>
      </c>
      <c r="BM165" s="25" t="s">
        <v>361</v>
      </c>
    </row>
    <row r="166" spans="2:65" s="1" customFormat="1" ht="27" x14ac:dyDescent="0.3">
      <c r="B166" s="42"/>
      <c r="D166" s="195" t="s">
        <v>153</v>
      </c>
      <c r="F166" s="196" t="s">
        <v>362</v>
      </c>
      <c r="I166" s="157"/>
      <c r="L166" s="42"/>
      <c r="M166" s="197"/>
      <c r="N166" s="43"/>
      <c r="O166" s="43"/>
      <c r="P166" s="43"/>
      <c r="Q166" s="43"/>
      <c r="R166" s="43"/>
      <c r="S166" s="43"/>
      <c r="T166" s="71"/>
      <c r="AT166" s="25" t="s">
        <v>153</v>
      </c>
      <c r="AU166" s="25" t="s">
        <v>82</v>
      </c>
    </row>
    <row r="167" spans="2:65" s="12" customFormat="1" x14ac:dyDescent="0.3">
      <c r="B167" s="201"/>
      <c r="D167" s="195" t="s">
        <v>230</v>
      </c>
      <c r="E167" s="202" t="s">
        <v>5</v>
      </c>
      <c r="F167" s="203" t="s">
        <v>351</v>
      </c>
      <c r="H167" s="204">
        <v>20.25</v>
      </c>
      <c r="I167" s="205"/>
      <c r="L167" s="201"/>
      <c r="M167" s="206"/>
      <c r="N167" s="207"/>
      <c r="O167" s="207"/>
      <c r="P167" s="207"/>
      <c r="Q167" s="207"/>
      <c r="R167" s="207"/>
      <c r="S167" s="207"/>
      <c r="T167" s="208"/>
      <c r="AT167" s="202" t="s">
        <v>230</v>
      </c>
      <c r="AU167" s="202" t="s">
        <v>82</v>
      </c>
      <c r="AV167" s="12" t="s">
        <v>82</v>
      </c>
      <c r="AW167" s="12" t="s">
        <v>35</v>
      </c>
      <c r="AX167" s="12" t="s">
        <v>80</v>
      </c>
      <c r="AY167" s="202" t="s">
        <v>144</v>
      </c>
    </row>
    <row r="168" spans="2:65" s="1" customFormat="1" ht="16.5" customHeight="1" x14ac:dyDescent="0.3">
      <c r="B168" s="182"/>
      <c r="C168" s="183" t="s">
        <v>363</v>
      </c>
      <c r="D168" s="183" t="s">
        <v>147</v>
      </c>
      <c r="E168" s="184" t="s">
        <v>364</v>
      </c>
      <c r="F168" s="185" t="s">
        <v>365</v>
      </c>
      <c r="G168" s="186" t="s">
        <v>226</v>
      </c>
      <c r="H168" s="187">
        <v>486</v>
      </c>
      <c r="I168" s="188"/>
      <c r="J168" s="189">
        <f>ROUND(I168*H168,2)</f>
        <v>0</v>
      </c>
      <c r="K168" s="185" t="s">
        <v>227</v>
      </c>
      <c r="L168" s="42"/>
      <c r="M168" s="190" t="s">
        <v>5</v>
      </c>
      <c r="N168" s="191" t="s">
        <v>43</v>
      </c>
      <c r="O168" s="43"/>
      <c r="P168" s="192">
        <f>O168*H168</f>
        <v>0</v>
      </c>
      <c r="Q168" s="192">
        <v>6.9999999999999999E-4</v>
      </c>
      <c r="R168" s="192">
        <f>Q168*H168</f>
        <v>0.3402</v>
      </c>
      <c r="S168" s="192">
        <v>0</v>
      </c>
      <c r="T168" s="193">
        <f>S168*H168</f>
        <v>0</v>
      </c>
      <c r="AR168" s="25" t="s">
        <v>161</v>
      </c>
      <c r="AT168" s="25" t="s">
        <v>147</v>
      </c>
      <c r="AU168" s="25" t="s">
        <v>82</v>
      </c>
      <c r="AY168" s="25" t="s">
        <v>144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25" t="s">
        <v>80</v>
      </c>
      <c r="BK168" s="194">
        <f>ROUND(I168*H168,2)</f>
        <v>0</v>
      </c>
      <c r="BL168" s="25" t="s">
        <v>161</v>
      </c>
      <c r="BM168" s="25" t="s">
        <v>366</v>
      </c>
    </row>
    <row r="169" spans="2:65" s="1" customFormat="1" x14ac:dyDescent="0.3">
      <c r="B169" s="42"/>
      <c r="D169" s="195" t="s">
        <v>153</v>
      </c>
      <c r="F169" s="196" t="s">
        <v>367</v>
      </c>
      <c r="I169" s="157"/>
      <c r="L169" s="42"/>
      <c r="M169" s="197"/>
      <c r="N169" s="43"/>
      <c r="O169" s="43"/>
      <c r="P169" s="43"/>
      <c r="Q169" s="43"/>
      <c r="R169" s="43"/>
      <c r="S169" s="43"/>
      <c r="T169" s="71"/>
      <c r="AT169" s="25" t="s">
        <v>153</v>
      </c>
      <c r="AU169" s="25" t="s">
        <v>82</v>
      </c>
    </row>
    <row r="170" spans="2:65" s="12" customFormat="1" x14ac:dyDescent="0.3">
      <c r="B170" s="201"/>
      <c r="D170" s="195" t="s">
        <v>230</v>
      </c>
      <c r="E170" s="202" t="s">
        <v>5</v>
      </c>
      <c r="F170" s="203" t="s">
        <v>368</v>
      </c>
      <c r="H170" s="204">
        <v>486</v>
      </c>
      <c r="I170" s="205"/>
      <c r="L170" s="201"/>
      <c r="M170" s="206"/>
      <c r="N170" s="207"/>
      <c r="O170" s="207"/>
      <c r="P170" s="207"/>
      <c r="Q170" s="207"/>
      <c r="R170" s="207"/>
      <c r="S170" s="207"/>
      <c r="T170" s="208"/>
      <c r="AT170" s="202" t="s">
        <v>230</v>
      </c>
      <c r="AU170" s="202" t="s">
        <v>82</v>
      </c>
      <c r="AV170" s="12" t="s">
        <v>82</v>
      </c>
      <c r="AW170" s="12" t="s">
        <v>35</v>
      </c>
      <c r="AX170" s="12" t="s">
        <v>80</v>
      </c>
      <c r="AY170" s="202" t="s">
        <v>144</v>
      </c>
    </row>
    <row r="171" spans="2:65" s="1" customFormat="1" ht="16.5" customHeight="1" x14ac:dyDescent="0.3">
      <c r="B171" s="182"/>
      <c r="C171" s="183" t="s">
        <v>369</v>
      </c>
      <c r="D171" s="183" t="s">
        <v>147</v>
      </c>
      <c r="E171" s="184" t="s">
        <v>370</v>
      </c>
      <c r="F171" s="185" t="s">
        <v>371</v>
      </c>
      <c r="G171" s="186" t="s">
        <v>226</v>
      </c>
      <c r="H171" s="187">
        <v>486</v>
      </c>
      <c r="I171" s="188"/>
      <c r="J171" s="189">
        <f>ROUND(I171*H171,2)</f>
        <v>0</v>
      </c>
      <c r="K171" s="185" t="s">
        <v>227</v>
      </c>
      <c r="L171" s="42"/>
      <c r="M171" s="190" t="s">
        <v>5</v>
      </c>
      <c r="N171" s="191" t="s">
        <v>43</v>
      </c>
      <c r="O171" s="43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AR171" s="25" t="s">
        <v>161</v>
      </c>
      <c r="AT171" s="25" t="s">
        <v>147</v>
      </c>
      <c r="AU171" s="25" t="s">
        <v>82</v>
      </c>
      <c r="AY171" s="25" t="s">
        <v>144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25" t="s">
        <v>80</v>
      </c>
      <c r="BK171" s="194">
        <f>ROUND(I171*H171,2)</f>
        <v>0</v>
      </c>
      <c r="BL171" s="25" t="s">
        <v>161</v>
      </c>
      <c r="BM171" s="25" t="s">
        <v>372</v>
      </c>
    </row>
    <row r="172" spans="2:65" s="1" customFormat="1" ht="27" x14ac:dyDescent="0.3">
      <c r="B172" s="42"/>
      <c r="D172" s="195" t="s">
        <v>153</v>
      </c>
      <c r="F172" s="196" t="s">
        <v>373</v>
      </c>
      <c r="I172" s="157"/>
      <c r="L172" s="42"/>
      <c r="M172" s="197"/>
      <c r="N172" s="43"/>
      <c r="O172" s="43"/>
      <c r="P172" s="43"/>
      <c r="Q172" s="43"/>
      <c r="R172" s="43"/>
      <c r="S172" s="43"/>
      <c r="T172" s="71"/>
      <c r="AT172" s="25" t="s">
        <v>153</v>
      </c>
      <c r="AU172" s="25" t="s">
        <v>82</v>
      </c>
    </row>
    <row r="173" spans="2:65" s="12" customFormat="1" x14ac:dyDescent="0.3">
      <c r="B173" s="201"/>
      <c r="D173" s="195" t="s">
        <v>230</v>
      </c>
      <c r="E173" s="202" t="s">
        <v>5</v>
      </c>
      <c r="F173" s="203" t="s">
        <v>374</v>
      </c>
      <c r="H173" s="204">
        <v>486</v>
      </c>
      <c r="I173" s="205"/>
      <c r="L173" s="201"/>
      <c r="M173" s="206"/>
      <c r="N173" s="207"/>
      <c r="O173" s="207"/>
      <c r="P173" s="207"/>
      <c r="Q173" s="207"/>
      <c r="R173" s="207"/>
      <c r="S173" s="207"/>
      <c r="T173" s="208"/>
      <c r="AT173" s="202" t="s">
        <v>230</v>
      </c>
      <c r="AU173" s="202" t="s">
        <v>82</v>
      </c>
      <c r="AV173" s="12" t="s">
        <v>82</v>
      </c>
      <c r="AW173" s="12" t="s">
        <v>35</v>
      </c>
      <c r="AX173" s="12" t="s">
        <v>80</v>
      </c>
      <c r="AY173" s="202" t="s">
        <v>144</v>
      </c>
    </row>
    <row r="174" spans="2:65" s="1" customFormat="1" ht="16.5" customHeight="1" x14ac:dyDescent="0.3">
      <c r="B174" s="182"/>
      <c r="C174" s="183" t="s">
        <v>375</v>
      </c>
      <c r="D174" s="183" t="s">
        <v>147</v>
      </c>
      <c r="E174" s="184" t="s">
        <v>376</v>
      </c>
      <c r="F174" s="185" t="s">
        <v>377</v>
      </c>
      <c r="G174" s="186" t="s">
        <v>289</v>
      </c>
      <c r="H174" s="187">
        <v>135</v>
      </c>
      <c r="I174" s="188"/>
      <c r="J174" s="189">
        <f>ROUND(I174*H174,2)</f>
        <v>0</v>
      </c>
      <c r="K174" s="185" t="s">
        <v>227</v>
      </c>
      <c r="L174" s="42"/>
      <c r="M174" s="190" t="s">
        <v>5</v>
      </c>
      <c r="N174" s="191" t="s">
        <v>43</v>
      </c>
      <c r="O174" s="43"/>
      <c r="P174" s="192">
        <f>O174*H174</f>
        <v>0</v>
      </c>
      <c r="Q174" s="192">
        <v>4.8000000000000001E-4</v>
      </c>
      <c r="R174" s="192">
        <f>Q174*H174</f>
        <v>6.4799999999999996E-2</v>
      </c>
      <c r="S174" s="192">
        <v>0</v>
      </c>
      <c r="T174" s="193">
        <f>S174*H174</f>
        <v>0</v>
      </c>
      <c r="AR174" s="25" t="s">
        <v>161</v>
      </c>
      <c r="AT174" s="25" t="s">
        <v>147</v>
      </c>
      <c r="AU174" s="25" t="s">
        <v>82</v>
      </c>
      <c r="AY174" s="25" t="s">
        <v>144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25" t="s">
        <v>80</v>
      </c>
      <c r="BK174" s="194">
        <f>ROUND(I174*H174,2)</f>
        <v>0</v>
      </c>
      <c r="BL174" s="25" t="s">
        <v>161</v>
      </c>
      <c r="BM174" s="25" t="s">
        <v>378</v>
      </c>
    </row>
    <row r="175" spans="2:65" s="1" customFormat="1" ht="27" x14ac:dyDescent="0.3">
      <c r="B175" s="42"/>
      <c r="D175" s="195" t="s">
        <v>153</v>
      </c>
      <c r="F175" s="196" t="s">
        <v>379</v>
      </c>
      <c r="I175" s="157"/>
      <c r="L175" s="42"/>
      <c r="M175" s="197"/>
      <c r="N175" s="43"/>
      <c r="O175" s="43"/>
      <c r="P175" s="43"/>
      <c r="Q175" s="43"/>
      <c r="R175" s="43"/>
      <c r="S175" s="43"/>
      <c r="T175" s="71"/>
      <c r="AT175" s="25" t="s">
        <v>153</v>
      </c>
      <c r="AU175" s="25" t="s">
        <v>82</v>
      </c>
    </row>
    <row r="176" spans="2:65" s="12" customFormat="1" x14ac:dyDescent="0.3">
      <c r="B176" s="201"/>
      <c r="D176" s="195" t="s">
        <v>230</v>
      </c>
      <c r="E176" s="202" t="s">
        <v>5</v>
      </c>
      <c r="F176" s="203" t="s">
        <v>344</v>
      </c>
      <c r="H176" s="204">
        <v>135</v>
      </c>
      <c r="I176" s="205"/>
      <c r="L176" s="201"/>
      <c r="M176" s="206"/>
      <c r="N176" s="207"/>
      <c r="O176" s="207"/>
      <c r="P176" s="207"/>
      <c r="Q176" s="207"/>
      <c r="R176" s="207"/>
      <c r="S176" s="207"/>
      <c r="T176" s="208"/>
      <c r="AT176" s="202" t="s">
        <v>230</v>
      </c>
      <c r="AU176" s="202" t="s">
        <v>82</v>
      </c>
      <c r="AV176" s="12" t="s">
        <v>82</v>
      </c>
      <c r="AW176" s="12" t="s">
        <v>35</v>
      </c>
      <c r="AX176" s="12" t="s">
        <v>80</v>
      </c>
      <c r="AY176" s="202" t="s">
        <v>144</v>
      </c>
    </row>
    <row r="177" spans="2:65" s="1" customFormat="1" ht="16.5" customHeight="1" x14ac:dyDescent="0.3">
      <c r="B177" s="182"/>
      <c r="C177" s="183" t="s">
        <v>380</v>
      </c>
      <c r="D177" s="183" t="s">
        <v>147</v>
      </c>
      <c r="E177" s="184" t="s">
        <v>381</v>
      </c>
      <c r="F177" s="185" t="s">
        <v>382</v>
      </c>
      <c r="G177" s="186" t="s">
        <v>289</v>
      </c>
      <c r="H177" s="187">
        <v>135</v>
      </c>
      <c r="I177" s="188"/>
      <c r="J177" s="189">
        <f>ROUND(I177*H177,2)</f>
        <v>0</v>
      </c>
      <c r="K177" s="185" t="s">
        <v>227</v>
      </c>
      <c r="L177" s="42"/>
      <c r="M177" s="190" t="s">
        <v>5</v>
      </c>
      <c r="N177" s="191" t="s">
        <v>43</v>
      </c>
      <c r="O177" s="43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AR177" s="25" t="s">
        <v>161</v>
      </c>
      <c r="AT177" s="25" t="s">
        <v>147</v>
      </c>
      <c r="AU177" s="25" t="s">
        <v>82</v>
      </c>
      <c r="AY177" s="25" t="s">
        <v>144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25" t="s">
        <v>80</v>
      </c>
      <c r="BK177" s="194">
        <f>ROUND(I177*H177,2)</f>
        <v>0</v>
      </c>
      <c r="BL177" s="25" t="s">
        <v>161</v>
      </c>
      <c r="BM177" s="25" t="s">
        <v>383</v>
      </c>
    </row>
    <row r="178" spans="2:65" s="1" customFormat="1" ht="27" x14ac:dyDescent="0.3">
      <c r="B178" s="42"/>
      <c r="D178" s="195" t="s">
        <v>153</v>
      </c>
      <c r="F178" s="196" t="s">
        <v>384</v>
      </c>
      <c r="I178" s="157"/>
      <c r="L178" s="42"/>
      <c r="M178" s="197"/>
      <c r="N178" s="43"/>
      <c r="O178" s="43"/>
      <c r="P178" s="43"/>
      <c r="Q178" s="43"/>
      <c r="R178" s="43"/>
      <c r="S178" s="43"/>
      <c r="T178" s="71"/>
      <c r="AT178" s="25" t="s">
        <v>153</v>
      </c>
      <c r="AU178" s="25" t="s">
        <v>82</v>
      </c>
    </row>
    <row r="179" spans="2:65" s="12" customFormat="1" x14ac:dyDescent="0.3">
      <c r="B179" s="201"/>
      <c r="D179" s="195" t="s">
        <v>230</v>
      </c>
      <c r="E179" s="202" t="s">
        <v>5</v>
      </c>
      <c r="F179" s="203" t="s">
        <v>385</v>
      </c>
      <c r="H179" s="204">
        <v>135</v>
      </c>
      <c r="I179" s="205"/>
      <c r="L179" s="201"/>
      <c r="M179" s="206"/>
      <c r="N179" s="207"/>
      <c r="O179" s="207"/>
      <c r="P179" s="207"/>
      <c r="Q179" s="207"/>
      <c r="R179" s="207"/>
      <c r="S179" s="207"/>
      <c r="T179" s="208"/>
      <c r="AT179" s="202" t="s">
        <v>230</v>
      </c>
      <c r="AU179" s="202" t="s">
        <v>82</v>
      </c>
      <c r="AV179" s="12" t="s">
        <v>82</v>
      </c>
      <c r="AW179" s="12" t="s">
        <v>35</v>
      </c>
      <c r="AX179" s="12" t="s">
        <v>80</v>
      </c>
      <c r="AY179" s="202" t="s">
        <v>144</v>
      </c>
    </row>
    <row r="180" spans="2:65" s="1" customFormat="1" ht="16.5" customHeight="1" x14ac:dyDescent="0.3">
      <c r="B180" s="182"/>
      <c r="C180" s="183" t="s">
        <v>386</v>
      </c>
      <c r="D180" s="183" t="s">
        <v>147</v>
      </c>
      <c r="E180" s="184" t="s">
        <v>387</v>
      </c>
      <c r="F180" s="185" t="s">
        <v>388</v>
      </c>
      <c r="G180" s="186" t="s">
        <v>289</v>
      </c>
      <c r="H180" s="187">
        <v>183.96</v>
      </c>
      <c r="I180" s="188"/>
      <c r="J180" s="189">
        <f>ROUND(I180*H180,2)</f>
        <v>0</v>
      </c>
      <c r="K180" s="185" t="s">
        <v>227</v>
      </c>
      <c r="L180" s="42"/>
      <c r="M180" s="190" t="s">
        <v>5</v>
      </c>
      <c r="N180" s="191" t="s">
        <v>43</v>
      </c>
      <c r="O180" s="43"/>
      <c r="P180" s="192">
        <f>O180*H180</f>
        <v>0</v>
      </c>
      <c r="Q180" s="192">
        <v>0</v>
      </c>
      <c r="R180" s="192">
        <f>Q180*H180</f>
        <v>0</v>
      </c>
      <c r="S180" s="192">
        <v>0</v>
      </c>
      <c r="T180" s="193">
        <f>S180*H180</f>
        <v>0</v>
      </c>
      <c r="AR180" s="25" t="s">
        <v>161</v>
      </c>
      <c r="AT180" s="25" t="s">
        <v>147</v>
      </c>
      <c r="AU180" s="25" t="s">
        <v>82</v>
      </c>
      <c r="AY180" s="25" t="s">
        <v>144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25" t="s">
        <v>80</v>
      </c>
      <c r="BK180" s="194">
        <f>ROUND(I180*H180,2)</f>
        <v>0</v>
      </c>
      <c r="BL180" s="25" t="s">
        <v>161</v>
      </c>
      <c r="BM180" s="25" t="s">
        <v>389</v>
      </c>
    </row>
    <row r="181" spans="2:65" s="1" customFormat="1" ht="40.5" x14ac:dyDescent="0.3">
      <c r="B181" s="42"/>
      <c r="D181" s="195" t="s">
        <v>153</v>
      </c>
      <c r="F181" s="196" t="s">
        <v>390</v>
      </c>
      <c r="I181" s="157"/>
      <c r="L181" s="42"/>
      <c r="M181" s="197"/>
      <c r="N181" s="43"/>
      <c r="O181" s="43"/>
      <c r="P181" s="43"/>
      <c r="Q181" s="43"/>
      <c r="R181" s="43"/>
      <c r="S181" s="43"/>
      <c r="T181" s="71"/>
      <c r="AT181" s="25" t="s">
        <v>153</v>
      </c>
      <c r="AU181" s="25" t="s">
        <v>82</v>
      </c>
    </row>
    <row r="182" spans="2:65" s="12" customFormat="1" x14ac:dyDescent="0.3">
      <c r="B182" s="201"/>
      <c r="D182" s="195" t="s">
        <v>230</v>
      </c>
      <c r="E182" s="202" t="s">
        <v>5</v>
      </c>
      <c r="F182" s="203" t="s">
        <v>391</v>
      </c>
      <c r="H182" s="204">
        <v>183.96</v>
      </c>
      <c r="I182" s="205"/>
      <c r="L182" s="201"/>
      <c r="M182" s="206"/>
      <c r="N182" s="207"/>
      <c r="O182" s="207"/>
      <c r="P182" s="207"/>
      <c r="Q182" s="207"/>
      <c r="R182" s="207"/>
      <c r="S182" s="207"/>
      <c r="T182" s="208"/>
      <c r="AT182" s="202" t="s">
        <v>230</v>
      </c>
      <c r="AU182" s="202" t="s">
        <v>82</v>
      </c>
      <c r="AV182" s="12" t="s">
        <v>82</v>
      </c>
      <c r="AW182" s="12" t="s">
        <v>35</v>
      </c>
      <c r="AX182" s="12" t="s">
        <v>80</v>
      </c>
      <c r="AY182" s="202" t="s">
        <v>144</v>
      </c>
    </row>
    <row r="183" spans="2:65" s="1" customFormat="1" ht="25.5" customHeight="1" x14ac:dyDescent="0.3">
      <c r="B183" s="182"/>
      <c r="C183" s="183" t="s">
        <v>392</v>
      </c>
      <c r="D183" s="183" t="s">
        <v>147</v>
      </c>
      <c r="E183" s="184" t="s">
        <v>393</v>
      </c>
      <c r="F183" s="185" t="s">
        <v>394</v>
      </c>
      <c r="G183" s="186" t="s">
        <v>226</v>
      </c>
      <c r="H183" s="187">
        <v>388</v>
      </c>
      <c r="I183" s="188"/>
      <c r="J183" s="189">
        <f>ROUND(I183*H183,2)</f>
        <v>0</v>
      </c>
      <c r="K183" s="185" t="s">
        <v>5</v>
      </c>
      <c r="L183" s="42"/>
      <c r="M183" s="190" t="s">
        <v>5</v>
      </c>
      <c r="N183" s="191" t="s">
        <v>43</v>
      </c>
      <c r="O183" s="43"/>
      <c r="P183" s="192">
        <f>O183*H183</f>
        <v>0</v>
      </c>
      <c r="Q183" s="192">
        <v>0</v>
      </c>
      <c r="R183" s="192">
        <f>Q183*H183</f>
        <v>0</v>
      </c>
      <c r="S183" s="192">
        <v>0</v>
      </c>
      <c r="T183" s="193">
        <f>S183*H183</f>
        <v>0</v>
      </c>
      <c r="AR183" s="25" t="s">
        <v>161</v>
      </c>
      <c r="AT183" s="25" t="s">
        <v>147</v>
      </c>
      <c r="AU183" s="25" t="s">
        <v>82</v>
      </c>
      <c r="AY183" s="25" t="s">
        <v>144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25" t="s">
        <v>80</v>
      </c>
      <c r="BK183" s="194">
        <f>ROUND(I183*H183,2)</f>
        <v>0</v>
      </c>
      <c r="BL183" s="25" t="s">
        <v>161</v>
      </c>
      <c r="BM183" s="25" t="s">
        <v>395</v>
      </c>
    </row>
    <row r="184" spans="2:65" s="1" customFormat="1" ht="27" x14ac:dyDescent="0.3">
      <c r="B184" s="42"/>
      <c r="D184" s="195" t="s">
        <v>153</v>
      </c>
      <c r="F184" s="196" t="s">
        <v>396</v>
      </c>
      <c r="I184" s="157"/>
      <c r="L184" s="42"/>
      <c r="M184" s="197"/>
      <c r="N184" s="43"/>
      <c r="O184" s="43"/>
      <c r="P184" s="43"/>
      <c r="Q184" s="43"/>
      <c r="R184" s="43"/>
      <c r="S184" s="43"/>
      <c r="T184" s="71"/>
      <c r="AT184" s="25" t="s">
        <v>153</v>
      </c>
      <c r="AU184" s="25" t="s">
        <v>82</v>
      </c>
    </row>
    <row r="185" spans="2:65" s="12" customFormat="1" x14ac:dyDescent="0.3">
      <c r="B185" s="201"/>
      <c r="D185" s="195" t="s">
        <v>230</v>
      </c>
      <c r="E185" s="202" t="s">
        <v>5</v>
      </c>
      <c r="F185" s="203" t="s">
        <v>231</v>
      </c>
      <c r="H185" s="204">
        <v>388</v>
      </c>
      <c r="I185" s="205"/>
      <c r="L185" s="201"/>
      <c r="M185" s="206"/>
      <c r="N185" s="207"/>
      <c r="O185" s="207"/>
      <c r="P185" s="207"/>
      <c r="Q185" s="207"/>
      <c r="R185" s="207"/>
      <c r="S185" s="207"/>
      <c r="T185" s="208"/>
      <c r="AT185" s="202" t="s">
        <v>230</v>
      </c>
      <c r="AU185" s="202" t="s">
        <v>82</v>
      </c>
      <c r="AV185" s="12" t="s">
        <v>82</v>
      </c>
      <c r="AW185" s="12" t="s">
        <v>35</v>
      </c>
      <c r="AX185" s="12" t="s">
        <v>80</v>
      </c>
      <c r="AY185" s="202" t="s">
        <v>144</v>
      </c>
    </row>
    <row r="186" spans="2:65" s="1" customFormat="1" ht="25.5" customHeight="1" x14ac:dyDescent="0.3">
      <c r="B186" s="182"/>
      <c r="C186" s="183" t="s">
        <v>397</v>
      </c>
      <c r="D186" s="183" t="s">
        <v>147</v>
      </c>
      <c r="E186" s="184" t="s">
        <v>398</v>
      </c>
      <c r="F186" s="185" t="s">
        <v>399</v>
      </c>
      <c r="G186" s="186" t="s">
        <v>289</v>
      </c>
      <c r="H186" s="187">
        <v>135</v>
      </c>
      <c r="I186" s="188"/>
      <c r="J186" s="189">
        <f>ROUND(I186*H186,2)</f>
        <v>0</v>
      </c>
      <c r="K186" s="185" t="s">
        <v>5</v>
      </c>
      <c r="L186" s="42"/>
      <c r="M186" s="190" t="s">
        <v>5</v>
      </c>
      <c r="N186" s="191" t="s">
        <v>43</v>
      </c>
      <c r="O186" s="43"/>
      <c r="P186" s="192">
        <f>O186*H186</f>
        <v>0</v>
      </c>
      <c r="Q186" s="192">
        <v>0</v>
      </c>
      <c r="R186" s="192">
        <f>Q186*H186</f>
        <v>0</v>
      </c>
      <c r="S186" s="192">
        <v>0</v>
      </c>
      <c r="T186" s="193">
        <f>S186*H186</f>
        <v>0</v>
      </c>
      <c r="AR186" s="25" t="s">
        <v>161</v>
      </c>
      <c r="AT186" s="25" t="s">
        <v>147</v>
      </c>
      <c r="AU186" s="25" t="s">
        <v>82</v>
      </c>
      <c r="AY186" s="25" t="s">
        <v>144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25" t="s">
        <v>80</v>
      </c>
      <c r="BK186" s="194">
        <f>ROUND(I186*H186,2)</f>
        <v>0</v>
      </c>
      <c r="BL186" s="25" t="s">
        <v>161</v>
      </c>
      <c r="BM186" s="25" t="s">
        <v>400</v>
      </c>
    </row>
    <row r="187" spans="2:65" s="1" customFormat="1" ht="40.5" x14ac:dyDescent="0.3">
      <c r="B187" s="42"/>
      <c r="D187" s="195" t="s">
        <v>153</v>
      </c>
      <c r="F187" s="196" t="s">
        <v>401</v>
      </c>
      <c r="I187" s="157"/>
      <c r="L187" s="42"/>
      <c r="M187" s="197"/>
      <c r="N187" s="43"/>
      <c r="O187" s="43"/>
      <c r="P187" s="43"/>
      <c r="Q187" s="43"/>
      <c r="R187" s="43"/>
      <c r="S187" s="43"/>
      <c r="T187" s="71"/>
      <c r="AT187" s="25" t="s">
        <v>153</v>
      </c>
      <c r="AU187" s="25" t="s">
        <v>82</v>
      </c>
    </row>
    <row r="188" spans="2:65" s="12" customFormat="1" x14ac:dyDescent="0.3">
      <c r="B188" s="201"/>
      <c r="D188" s="195" t="s">
        <v>230</v>
      </c>
      <c r="E188" s="202" t="s">
        <v>5</v>
      </c>
      <c r="F188" s="203" t="s">
        <v>402</v>
      </c>
      <c r="H188" s="204">
        <v>135</v>
      </c>
      <c r="I188" s="205"/>
      <c r="L188" s="201"/>
      <c r="M188" s="206"/>
      <c r="N188" s="207"/>
      <c r="O188" s="207"/>
      <c r="P188" s="207"/>
      <c r="Q188" s="207"/>
      <c r="R188" s="207"/>
      <c r="S188" s="207"/>
      <c r="T188" s="208"/>
      <c r="AT188" s="202" t="s">
        <v>230</v>
      </c>
      <c r="AU188" s="202" t="s">
        <v>82</v>
      </c>
      <c r="AV188" s="12" t="s">
        <v>82</v>
      </c>
      <c r="AW188" s="12" t="s">
        <v>35</v>
      </c>
      <c r="AX188" s="12" t="s">
        <v>80</v>
      </c>
      <c r="AY188" s="202" t="s">
        <v>144</v>
      </c>
    </row>
    <row r="189" spans="2:65" s="1" customFormat="1" ht="25.5" customHeight="1" x14ac:dyDescent="0.3">
      <c r="B189" s="182"/>
      <c r="C189" s="183" t="s">
        <v>403</v>
      </c>
      <c r="D189" s="183" t="s">
        <v>147</v>
      </c>
      <c r="E189" s="184" t="s">
        <v>404</v>
      </c>
      <c r="F189" s="185" t="s">
        <v>399</v>
      </c>
      <c r="G189" s="186" t="s">
        <v>289</v>
      </c>
      <c r="H189" s="187">
        <v>166.56</v>
      </c>
      <c r="I189" s="188"/>
      <c r="J189" s="189">
        <f>ROUND(I189*H189,2)</f>
        <v>0</v>
      </c>
      <c r="K189" s="185" t="s">
        <v>5</v>
      </c>
      <c r="L189" s="42"/>
      <c r="M189" s="190" t="s">
        <v>5</v>
      </c>
      <c r="N189" s="191" t="s">
        <v>43</v>
      </c>
      <c r="O189" s="43"/>
      <c r="P189" s="192">
        <f>O189*H189</f>
        <v>0</v>
      </c>
      <c r="Q189" s="192">
        <v>0</v>
      </c>
      <c r="R189" s="192">
        <f>Q189*H189</f>
        <v>0</v>
      </c>
      <c r="S189" s="192">
        <v>0</v>
      </c>
      <c r="T189" s="193">
        <f>S189*H189</f>
        <v>0</v>
      </c>
      <c r="AR189" s="25" t="s">
        <v>161</v>
      </c>
      <c r="AT189" s="25" t="s">
        <v>147</v>
      </c>
      <c r="AU189" s="25" t="s">
        <v>82</v>
      </c>
      <c r="AY189" s="25" t="s">
        <v>144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25" t="s">
        <v>80</v>
      </c>
      <c r="BK189" s="194">
        <f>ROUND(I189*H189,2)</f>
        <v>0</v>
      </c>
      <c r="BL189" s="25" t="s">
        <v>161</v>
      </c>
      <c r="BM189" s="25" t="s">
        <v>405</v>
      </c>
    </row>
    <row r="190" spans="2:65" s="1" customFormat="1" ht="40.5" x14ac:dyDescent="0.3">
      <c r="B190" s="42"/>
      <c r="D190" s="195" t="s">
        <v>153</v>
      </c>
      <c r="F190" s="196" t="s">
        <v>401</v>
      </c>
      <c r="I190" s="157"/>
      <c r="L190" s="42"/>
      <c r="M190" s="197"/>
      <c r="N190" s="43"/>
      <c r="O190" s="43"/>
      <c r="P190" s="43"/>
      <c r="Q190" s="43"/>
      <c r="R190" s="43"/>
      <c r="S190" s="43"/>
      <c r="T190" s="71"/>
      <c r="AT190" s="25" t="s">
        <v>153</v>
      </c>
      <c r="AU190" s="25" t="s">
        <v>82</v>
      </c>
    </row>
    <row r="191" spans="2:65" s="12" customFormat="1" x14ac:dyDescent="0.3">
      <c r="B191" s="201"/>
      <c r="D191" s="195" t="s">
        <v>230</v>
      </c>
      <c r="E191" s="202" t="s">
        <v>5</v>
      </c>
      <c r="F191" s="203" t="s">
        <v>406</v>
      </c>
      <c r="H191" s="204">
        <v>166.56</v>
      </c>
      <c r="I191" s="205"/>
      <c r="L191" s="201"/>
      <c r="M191" s="206"/>
      <c r="N191" s="207"/>
      <c r="O191" s="207"/>
      <c r="P191" s="207"/>
      <c r="Q191" s="207"/>
      <c r="R191" s="207"/>
      <c r="S191" s="207"/>
      <c r="T191" s="208"/>
      <c r="AT191" s="202" t="s">
        <v>230</v>
      </c>
      <c r="AU191" s="202" t="s">
        <v>82</v>
      </c>
      <c r="AV191" s="12" t="s">
        <v>82</v>
      </c>
      <c r="AW191" s="12" t="s">
        <v>35</v>
      </c>
      <c r="AX191" s="12" t="s">
        <v>80</v>
      </c>
      <c r="AY191" s="202" t="s">
        <v>144</v>
      </c>
    </row>
    <row r="192" spans="2:65" s="1" customFormat="1" ht="25.5" customHeight="1" x14ac:dyDescent="0.3">
      <c r="B192" s="182"/>
      <c r="C192" s="183" t="s">
        <v>407</v>
      </c>
      <c r="D192" s="183" t="s">
        <v>147</v>
      </c>
      <c r="E192" s="184" t="s">
        <v>408</v>
      </c>
      <c r="F192" s="185" t="s">
        <v>409</v>
      </c>
      <c r="G192" s="186" t="s">
        <v>226</v>
      </c>
      <c r="H192" s="187">
        <v>521</v>
      </c>
      <c r="I192" s="188"/>
      <c r="J192" s="189">
        <f>ROUND(I192*H192,2)</f>
        <v>0</v>
      </c>
      <c r="K192" s="185" t="s">
        <v>5</v>
      </c>
      <c r="L192" s="42"/>
      <c r="M192" s="190" t="s">
        <v>5</v>
      </c>
      <c r="N192" s="191" t="s">
        <v>43</v>
      </c>
      <c r="O192" s="43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AR192" s="25" t="s">
        <v>161</v>
      </c>
      <c r="AT192" s="25" t="s">
        <v>147</v>
      </c>
      <c r="AU192" s="25" t="s">
        <v>82</v>
      </c>
      <c r="AY192" s="25" t="s">
        <v>144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25" t="s">
        <v>80</v>
      </c>
      <c r="BK192" s="194">
        <f>ROUND(I192*H192,2)</f>
        <v>0</v>
      </c>
      <c r="BL192" s="25" t="s">
        <v>161</v>
      </c>
      <c r="BM192" s="25" t="s">
        <v>410</v>
      </c>
    </row>
    <row r="193" spans="2:65" s="1" customFormat="1" x14ac:dyDescent="0.3">
      <c r="B193" s="42"/>
      <c r="D193" s="195" t="s">
        <v>153</v>
      </c>
      <c r="F193" s="196" t="s">
        <v>411</v>
      </c>
      <c r="I193" s="157"/>
      <c r="L193" s="42"/>
      <c r="M193" s="197"/>
      <c r="N193" s="43"/>
      <c r="O193" s="43"/>
      <c r="P193" s="43"/>
      <c r="Q193" s="43"/>
      <c r="R193" s="43"/>
      <c r="S193" s="43"/>
      <c r="T193" s="71"/>
      <c r="AT193" s="25" t="s">
        <v>153</v>
      </c>
      <c r="AU193" s="25" t="s">
        <v>82</v>
      </c>
    </row>
    <row r="194" spans="2:65" s="12" customFormat="1" x14ac:dyDescent="0.3">
      <c r="B194" s="201"/>
      <c r="D194" s="195" t="s">
        <v>230</v>
      </c>
      <c r="E194" s="202" t="s">
        <v>5</v>
      </c>
      <c r="F194" s="203" t="s">
        <v>412</v>
      </c>
      <c r="H194" s="204">
        <v>521</v>
      </c>
      <c r="I194" s="205"/>
      <c r="L194" s="201"/>
      <c r="M194" s="206"/>
      <c r="N194" s="207"/>
      <c r="O194" s="207"/>
      <c r="P194" s="207"/>
      <c r="Q194" s="207"/>
      <c r="R194" s="207"/>
      <c r="S194" s="207"/>
      <c r="T194" s="208"/>
      <c r="AT194" s="202" t="s">
        <v>230</v>
      </c>
      <c r="AU194" s="202" t="s">
        <v>82</v>
      </c>
      <c r="AV194" s="12" t="s">
        <v>82</v>
      </c>
      <c r="AW194" s="12" t="s">
        <v>35</v>
      </c>
      <c r="AX194" s="12" t="s">
        <v>80</v>
      </c>
      <c r="AY194" s="202" t="s">
        <v>144</v>
      </c>
    </row>
    <row r="195" spans="2:65" s="1" customFormat="1" ht="16.5" customHeight="1" x14ac:dyDescent="0.3">
      <c r="B195" s="182"/>
      <c r="C195" s="183" t="s">
        <v>413</v>
      </c>
      <c r="D195" s="183" t="s">
        <v>147</v>
      </c>
      <c r="E195" s="184" t="s">
        <v>414</v>
      </c>
      <c r="F195" s="185" t="s">
        <v>415</v>
      </c>
      <c r="G195" s="186" t="s">
        <v>289</v>
      </c>
      <c r="H195" s="187">
        <v>135</v>
      </c>
      <c r="I195" s="188"/>
      <c r="J195" s="189">
        <f>ROUND(I195*H195,2)</f>
        <v>0</v>
      </c>
      <c r="K195" s="185" t="s">
        <v>227</v>
      </c>
      <c r="L195" s="42"/>
      <c r="M195" s="190" t="s">
        <v>5</v>
      </c>
      <c r="N195" s="191" t="s">
        <v>43</v>
      </c>
      <c r="O195" s="43"/>
      <c r="P195" s="192">
        <f>O195*H195</f>
        <v>0</v>
      </c>
      <c r="Q195" s="192">
        <v>0</v>
      </c>
      <c r="R195" s="192">
        <f>Q195*H195</f>
        <v>0</v>
      </c>
      <c r="S195" s="192">
        <v>0</v>
      </c>
      <c r="T195" s="193">
        <f>S195*H195</f>
        <v>0</v>
      </c>
      <c r="AR195" s="25" t="s">
        <v>161</v>
      </c>
      <c r="AT195" s="25" t="s">
        <v>147</v>
      </c>
      <c r="AU195" s="25" t="s">
        <v>82</v>
      </c>
      <c r="AY195" s="25" t="s">
        <v>144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25" t="s">
        <v>80</v>
      </c>
      <c r="BK195" s="194">
        <f>ROUND(I195*H195,2)</f>
        <v>0</v>
      </c>
      <c r="BL195" s="25" t="s">
        <v>161</v>
      </c>
      <c r="BM195" s="25" t="s">
        <v>416</v>
      </c>
    </row>
    <row r="196" spans="2:65" s="1" customFormat="1" ht="27" x14ac:dyDescent="0.3">
      <c r="B196" s="42"/>
      <c r="D196" s="195" t="s">
        <v>153</v>
      </c>
      <c r="F196" s="196" t="s">
        <v>417</v>
      </c>
      <c r="I196" s="157"/>
      <c r="L196" s="42"/>
      <c r="M196" s="197"/>
      <c r="N196" s="43"/>
      <c r="O196" s="43"/>
      <c r="P196" s="43"/>
      <c r="Q196" s="43"/>
      <c r="R196" s="43"/>
      <c r="S196" s="43"/>
      <c r="T196" s="71"/>
      <c r="AT196" s="25" t="s">
        <v>153</v>
      </c>
      <c r="AU196" s="25" t="s">
        <v>82</v>
      </c>
    </row>
    <row r="197" spans="2:65" s="12" customFormat="1" x14ac:dyDescent="0.3">
      <c r="B197" s="201"/>
      <c r="D197" s="195" t="s">
        <v>230</v>
      </c>
      <c r="E197" s="202" t="s">
        <v>5</v>
      </c>
      <c r="F197" s="203" t="s">
        <v>402</v>
      </c>
      <c r="H197" s="204">
        <v>135</v>
      </c>
      <c r="I197" s="205"/>
      <c r="L197" s="201"/>
      <c r="M197" s="206"/>
      <c r="N197" s="207"/>
      <c r="O197" s="207"/>
      <c r="P197" s="207"/>
      <c r="Q197" s="207"/>
      <c r="R197" s="207"/>
      <c r="S197" s="207"/>
      <c r="T197" s="208"/>
      <c r="AT197" s="202" t="s">
        <v>230</v>
      </c>
      <c r="AU197" s="202" t="s">
        <v>82</v>
      </c>
      <c r="AV197" s="12" t="s">
        <v>82</v>
      </c>
      <c r="AW197" s="12" t="s">
        <v>35</v>
      </c>
      <c r="AX197" s="12" t="s">
        <v>80</v>
      </c>
      <c r="AY197" s="202" t="s">
        <v>144</v>
      </c>
    </row>
    <row r="198" spans="2:65" s="1" customFormat="1" ht="16.5" customHeight="1" x14ac:dyDescent="0.3">
      <c r="B198" s="182"/>
      <c r="C198" s="183" t="s">
        <v>418</v>
      </c>
      <c r="D198" s="183" t="s">
        <v>147</v>
      </c>
      <c r="E198" s="184" t="s">
        <v>419</v>
      </c>
      <c r="F198" s="185" t="s">
        <v>420</v>
      </c>
      <c r="G198" s="186" t="s">
        <v>289</v>
      </c>
      <c r="H198" s="187">
        <v>379.71</v>
      </c>
      <c r="I198" s="188"/>
      <c r="J198" s="189">
        <f>ROUND(I198*H198,2)</f>
        <v>0</v>
      </c>
      <c r="K198" s="185" t="s">
        <v>227</v>
      </c>
      <c r="L198" s="42"/>
      <c r="M198" s="190" t="s">
        <v>5</v>
      </c>
      <c r="N198" s="191" t="s">
        <v>43</v>
      </c>
      <c r="O198" s="43"/>
      <c r="P198" s="192">
        <f>O198*H198</f>
        <v>0</v>
      </c>
      <c r="Q198" s="192">
        <v>0</v>
      </c>
      <c r="R198" s="192">
        <f>Q198*H198</f>
        <v>0</v>
      </c>
      <c r="S198" s="192">
        <v>0</v>
      </c>
      <c r="T198" s="193">
        <f>S198*H198</f>
        <v>0</v>
      </c>
      <c r="AR198" s="25" t="s">
        <v>161</v>
      </c>
      <c r="AT198" s="25" t="s">
        <v>147</v>
      </c>
      <c r="AU198" s="25" t="s">
        <v>82</v>
      </c>
      <c r="AY198" s="25" t="s">
        <v>144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25" t="s">
        <v>80</v>
      </c>
      <c r="BK198" s="194">
        <f>ROUND(I198*H198,2)</f>
        <v>0</v>
      </c>
      <c r="BL198" s="25" t="s">
        <v>161</v>
      </c>
      <c r="BM198" s="25" t="s">
        <v>421</v>
      </c>
    </row>
    <row r="199" spans="2:65" s="1" customFormat="1" x14ac:dyDescent="0.3">
      <c r="B199" s="42"/>
      <c r="D199" s="195" t="s">
        <v>153</v>
      </c>
      <c r="F199" s="196" t="s">
        <v>422</v>
      </c>
      <c r="I199" s="157"/>
      <c r="L199" s="42"/>
      <c r="M199" s="197"/>
      <c r="N199" s="43"/>
      <c r="O199" s="43"/>
      <c r="P199" s="43"/>
      <c r="Q199" s="43"/>
      <c r="R199" s="43"/>
      <c r="S199" s="43"/>
      <c r="T199" s="71"/>
      <c r="AT199" s="25" t="s">
        <v>153</v>
      </c>
      <c r="AU199" s="25" t="s">
        <v>82</v>
      </c>
    </row>
    <row r="200" spans="2:65" s="12" customFormat="1" x14ac:dyDescent="0.3">
      <c r="B200" s="201"/>
      <c r="D200" s="195" t="s">
        <v>230</v>
      </c>
      <c r="E200" s="202" t="s">
        <v>5</v>
      </c>
      <c r="F200" s="203" t="s">
        <v>423</v>
      </c>
      <c r="H200" s="204">
        <v>301.56</v>
      </c>
      <c r="I200" s="205"/>
      <c r="L200" s="201"/>
      <c r="M200" s="206"/>
      <c r="N200" s="207"/>
      <c r="O200" s="207"/>
      <c r="P200" s="207"/>
      <c r="Q200" s="207"/>
      <c r="R200" s="207"/>
      <c r="S200" s="207"/>
      <c r="T200" s="208"/>
      <c r="AT200" s="202" t="s">
        <v>230</v>
      </c>
      <c r="AU200" s="202" t="s">
        <v>82</v>
      </c>
      <c r="AV200" s="12" t="s">
        <v>82</v>
      </c>
      <c r="AW200" s="12" t="s">
        <v>35</v>
      </c>
      <c r="AX200" s="12" t="s">
        <v>72</v>
      </c>
      <c r="AY200" s="202" t="s">
        <v>144</v>
      </c>
    </row>
    <row r="201" spans="2:65" s="12" customFormat="1" x14ac:dyDescent="0.3">
      <c r="B201" s="201"/>
      <c r="D201" s="195" t="s">
        <v>230</v>
      </c>
      <c r="E201" s="202" t="s">
        <v>5</v>
      </c>
      <c r="F201" s="203" t="s">
        <v>424</v>
      </c>
      <c r="H201" s="204">
        <v>78.150000000000006</v>
      </c>
      <c r="I201" s="205"/>
      <c r="L201" s="201"/>
      <c r="M201" s="206"/>
      <c r="N201" s="207"/>
      <c r="O201" s="207"/>
      <c r="P201" s="207"/>
      <c r="Q201" s="207"/>
      <c r="R201" s="207"/>
      <c r="S201" s="207"/>
      <c r="T201" s="208"/>
      <c r="AT201" s="202" t="s">
        <v>230</v>
      </c>
      <c r="AU201" s="202" t="s">
        <v>82</v>
      </c>
      <c r="AV201" s="12" t="s">
        <v>82</v>
      </c>
      <c r="AW201" s="12" t="s">
        <v>35</v>
      </c>
      <c r="AX201" s="12" t="s">
        <v>72</v>
      </c>
      <c r="AY201" s="202" t="s">
        <v>144</v>
      </c>
    </row>
    <row r="202" spans="2:65" s="13" customFormat="1" x14ac:dyDescent="0.3">
      <c r="B202" s="209"/>
      <c r="D202" s="195" t="s">
        <v>230</v>
      </c>
      <c r="E202" s="210" t="s">
        <v>5</v>
      </c>
      <c r="F202" s="211" t="s">
        <v>242</v>
      </c>
      <c r="H202" s="212">
        <v>379.71</v>
      </c>
      <c r="I202" s="213"/>
      <c r="L202" s="209"/>
      <c r="M202" s="214"/>
      <c r="N202" s="215"/>
      <c r="O202" s="215"/>
      <c r="P202" s="215"/>
      <c r="Q202" s="215"/>
      <c r="R202" s="215"/>
      <c r="S202" s="215"/>
      <c r="T202" s="216"/>
      <c r="AT202" s="210" t="s">
        <v>230</v>
      </c>
      <c r="AU202" s="210" t="s">
        <v>82</v>
      </c>
      <c r="AV202" s="13" t="s">
        <v>161</v>
      </c>
      <c r="AW202" s="13" t="s">
        <v>35</v>
      </c>
      <c r="AX202" s="13" t="s">
        <v>80</v>
      </c>
      <c r="AY202" s="210" t="s">
        <v>144</v>
      </c>
    </row>
    <row r="203" spans="2:65" s="1" customFormat="1" ht="16.5" customHeight="1" x14ac:dyDescent="0.3">
      <c r="B203" s="182"/>
      <c r="C203" s="183" t="s">
        <v>425</v>
      </c>
      <c r="D203" s="183" t="s">
        <v>147</v>
      </c>
      <c r="E203" s="184" t="s">
        <v>426</v>
      </c>
      <c r="F203" s="185" t="s">
        <v>427</v>
      </c>
      <c r="G203" s="186" t="s">
        <v>428</v>
      </c>
      <c r="H203" s="187">
        <v>683.47799999999995</v>
      </c>
      <c r="I203" s="188"/>
      <c r="J203" s="189">
        <f>ROUND(I203*H203,2)</f>
        <v>0</v>
      </c>
      <c r="K203" s="185" t="s">
        <v>227</v>
      </c>
      <c r="L203" s="42"/>
      <c r="M203" s="190" t="s">
        <v>5</v>
      </c>
      <c r="N203" s="191" t="s">
        <v>43</v>
      </c>
      <c r="O203" s="43"/>
      <c r="P203" s="192">
        <f>O203*H203</f>
        <v>0</v>
      </c>
      <c r="Q203" s="192">
        <v>0</v>
      </c>
      <c r="R203" s="192">
        <f>Q203*H203</f>
        <v>0</v>
      </c>
      <c r="S203" s="192">
        <v>0</v>
      </c>
      <c r="T203" s="193">
        <f>S203*H203</f>
        <v>0</v>
      </c>
      <c r="AR203" s="25" t="s">
        <v>161</v>
      </c>
      <c r="AT203" s="25" t="s">
        <v>147</v>
      </c>
      <c r="AU203" s="25" t="s">
        <v>82</v>
      </c>
      <c r="AY203" s="25" t="s">
        <v>144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25" t="s">
        <v>80</v>
      </c>
      <c r="BK203" s="194">
        <f>ROUND(I203*H203,2)</f>
        <v>0</v>
      </c>
      <c r="BL203" s="25" t="s">
        <v>161</v>
      </c>
      <c r="BM203" s="25" t="s">
        <v>429</v>
      </c>
    </row>
    <row r="204" spans="2:65" s="1" customFormat="1" ht="27" x14ac:dyDescent="0.3">
      <c r="B204" s="42"/>
      <c r="D204" s="195" t="s">
        <v>153</v>
      </c>
      <c r="F204" s="196" t="s">
        <v>430</v>
      </c>
      <c r="I204" s="157"/>
      <c r="L204" s="42"/>
      <c r="M204" s="197"/>
      <c r="N204" s="43"/>
      <c r="O204" s="43"/>
      <c r="P204" s="43"/>
      <c r="Q204" s="43"/>
      <c r="R204" s="43"/>
      <c r="S204" s="43"/>
      <c r="T204" s="71"/>
      <c r="AT204" s="25" t="s">
        <v>153</v>
      </c>
      <c r="AU204" s="25" t="s">
        <v>82</v>
      </c>
    </row>
    <row r="205" spans="2:65" s="12" customFormat="1" x14ac:dyDescent="0.3">
      <c r="B205" s="201"/>
      <c r="D205" s="195" t="s">
        <v>230</v>
      </c>
      <c r="E205" s="202" t="s">
        <v>5</v>
      </c>
      <c r="F205" s="203" t="s">
        <v>431</v>
      </c>
      <c r="H205" s="204">
        <v>542.80799999999999</v>
      </c>
      <c r="I205" s="205"/>
      <c r="L205" s="201"/>
      <c r="M205" s="206"/>
      <c r="N205" s="207"/>
      <c r="O205" s="207"/>
      <c r="P205" s="207"/>
      <c r="Q205" s="207"/>
      <c r="R205" s="207"/>
      <c r="S205" s="207"/>
      <c r="T205" s="208"/>
      <c r="AT205" s="202" t="s">
        <v>230</v>
      </c>
      <c r="AU205" s="202" t="s">
        <v>82</v>
      </c>
      <c r="AV205" s="12" t="s">
        <v>82</v>
      </c>
      <c r="AW205" s="12" t="s">
        <v>35</v>
      </c>
      <c r="AX205" s="12" t="s">
        <v>72</v>
      </c>
      <c r="AY205" s="202" t="s">
        <v>144</v>
      </c>
    </row>
    <row r="206" spans="2:65" s="12" customFormat="1" x14ac:dyDescent="0.3">
      <c r="B206" s="201"/>
      <c r="D206" s="195" t="s">
        <v>230</v>
      </c>
      <c r="E206" s="202" t="s">
        <v>5</v>
      </c>
      <c r="F206" s="203" t="s">
        <v>432</v>
      </c>
      <c r="H206" s="204">
        <v>140.66999999999999</v>
      </c>
      <c r="I206" s="205"/>
      <c r="L206" s="201"/>
      <c r="M206" s="206"/>
      <c r="N206" s="207"/>
      <c r="O206" s="207"/>
      <c r="P206" s="207"/>
      <c r="Q206" s="207"/>
      <c r="R206" s="207"/>
      <c r="S206" s="207"/>
      <c r="T206" s="208"/>
      <c r="AT206" s="202" t="s">
        <v>230</v>
      </c>
      <c r="AU206" s="202" t="s">
        <v>82</v>
      </c>
      <c r="AV206" s="12" t="s">
        <v>82</v>
      </c>
      <c r="AW206" s="12" t="s">
        <v>35</v>
      </c>
      <c r="AX206" s="12" t="s">
        <v>72</v>
      </c>
      <c r="AY206" s="202" t="s">
        <v>144</v>
      </c>
    </row>
    <row r="207" spans="2:65" s="13" customFormat="1" x14ac:dyDescent="0.3">
      <c r="B207" s="209"/>
      <c r="D207" s="195" t="s">
        <v>230</v>
      </c>
      <c r="E207" s="210" t="s">
        <v>5</v>
      </c>
      <c r="F207" s="211" t="s">
        <v>242</v>
      </c>
      <c r="H207" s="212">
        <v>683.47799999999995</v>
      </c>
      <c r="I207" s="213"/>
      <c r="L207" s="209"/>
      <c r="M207" s="214"/>
      <c r="N207" s="215"/>
      <c r="O207" s="215"/>
      <c r="P207" s="215"/>
      <c r="Q207" s="215"/>
      <c r="R207" s="215"/>
      <c r="S207" s="215"/>
      <c r="T207" s="216"/>
      <c r="AT207" s="210" t="s">
        <v>230</v>
      </c>
      <c r="AU207" s="210" t="s">
        <v>82</v>
      </c>
      <c r="AV207" s="13" t="s">
        <v>161</v>
      </c>
      <c r="AW207" s="13" t="s">
        <v>35</v>
      </c>
      <c r="AX207" s="13" t="s">
        <v>80</v>
      </c>
      <c r="AY207" s="210" t="s">
        <v>144</v>
      </c>
    </row>
    <row r="208" spans="2:65" s="1" customFormat="1" ht="16.5" customHeight="1" x14ac:dyDescent="0.3">
      <c r="B208" s="182"/>
      <c r="C208" s="183" t="s">
        <v>433</v>
      </c>
      <c r="D208" s="183" t="s">
        <v>147</v>
      </c>
      <c r="E208" s="184" t="s">
        <v>434</v>
      </c>
      <c r="F208" s="185" t="s">
        <v>435</v>
      </c>
      <c r="G208" s="186" t="s">
        <v>289</v>
      </c>
      <c r="H208" s="187">
        <v>135</v>
      </c>
      <c r="I208" s="188"/>
      <c r="J208" s="189">
        <f>ROUND(I208*H208,2)</f>
        <v>0</v>
      </c>
      <c r="K208" s="185" t="s">
        <v>227</v>
      </c>
      <c r="L208" s="42"/>
      <c r="M208" s="190" t="s">
        <v>5</v>
      </c>
      <c r="N208" s="191" t="s">
        <v>43</v>
      </c>
      <c r="O208" s="43"/>
      <c r="P208" s="192">
        <f>O208*H208</f>
        <v>0</v>
      </c>
      <c r="Q208" s="192">
        <v>0</v>
      </c>
      <c r="R208" s="192">
        <f>Q208*H208</f>
        <v>0</v>
      </c>
      <c r="S208" s="192">
        <v>0</v>
      </c>
      <c r="T208" s="193">
        <f>S208*H208</f>
        <v>0</v>
      </c>
      <c r="AR208" s="25" t="s">
        <v>161</v>
      </c>
      <c r="AT208" s="25" t="s">
        <v>147</v>
      </c>
      <c r="AU208" s="25" t="s">
        <v>82</v>
      </c>
      <c r="AY208" s="25" t="s">
        <v>144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25" t="s">
        <v>80</v>
      </c>
      <c r="BK208" s="194">
        <f>ROUND(I208*H208,2)</f>
        <v>0</v>
      </c>
      <c r="BL208" s="25" t="s">
        <v>161</v>
      </c>
      <c r="BM208" s="25" t="s">
        <v>436</v>
      </c>
    </row>
    <row r="209" spans="2:65" s="1" customFormat="1" ht="27" x14ac:dyDescent="0.3">
      <c r="B209" s="42"/>
      <c r="D209" s="195" t="s">
        <v>153</v>
      </c>
      <c r="F209" s="196" t="s">
        <v>437</v>
      </c>
      <c r="I209" s="157"/>
      <c r="L209" s="42"/>
      <c r="M209" s="197"/>
      <c r="N209" s="43"/>
      <c r="O209" s="43"/>
      <c r="P209" s="43"/>
      <c r="Q209" s="43"/>
      <c r="R209" s="43"/>
      <c r="S209" s="43"/>
      <c r="T209" s="71"/>
      <c r="AT209" s="25" t="s">
        <v>153</v>
      </c>
      <c r="AU209" s="25" t="s">
        <v>82</v>
      </c>
    </row>
    <row r="210" spans="2:65" s="12" customFormat="1" x14ac:dyDescent="0.3">
      <c r="B210" s="201"/>
      <c r="D210" s="195" t="s">
        <v>230</v>
      </c>
      <c r="E210" s="202" t="s">
        <v>5</v>
      </c>
      <c r="F210" s="203" t="s">
        <v>438</v>
      </c>
      <c r="H210" s="204">
        <v>135</v>
      </c>
      <c r="I210" s="205"/>
      <c r="L210" s="201"/>
      <c r="M210" s="206"/>
      <c r="N210" s="207"/>
      <c r="O210" s="207"/>
      <c r="P210" s="207"/>
      <c r="Q210" s="207"/>
      <c r="R210" s="207"/>
      <c r="S210" s="207"/>
      <c r="T210" s="208"/>
      <c r="AT210" s="202" t="s">
        <v>230</v>
      </c>
      <c r="AU210" s="202" t="s">
        <v>82</v>
      </c>
      <c r="AV210" s="12" t="s">
        <v>82</v>
      </c>
      <c r="AW210" s="12" t="s">
        <v>35</v>
      </c>
      <c r="AX210" s="12" t="s">
        <v>80</v>
      </c>
      <c r="AY210" s="202" t="s">
        <v>144</v>
      </c>
    </row>
    <row r="211" spans="2:65" s="1" customFormat="1" ht="16.5" customHeight="1" x14ac:dyDescent="0.3">
      <c r="B211" s="182"/>
      <c r="C211" s="217" t="s">
        <v>439</v>
      </c>
      <c r="D211" s="217" t="s">
        <v>440</v>
      </c>
      <c r="E211" s="218" t="s">
        <v>441</v>
      </c>
      <c r="F211" s="219" t="s">
        <v>442</v>
      </c>
      <c r="G211" s="220" t="s">
        <v>428</v>
      </c>
      <c r="H211" s="221">
        <v>243</v>
      </c>
      <c r="I211" s="222"/>
      <c r="J211" s="223">
        <f>ROUND(I211*H211,2)</f>
        <v>0</v>
      </c>
      <c r="K211" s="219" t="s">
        <v>227</v>
      </c>
      <c r="L211" s="224"/>
      <c r="M211" s="225" t="s">
        <v>5</v>
      </c>
      <c r="N211" s="226" t="s">
        <v>43</v>
      </c>
      <c r="O211" s="43"/>
      <c r="P211" s="192">
        <f>O211*H211</f>
        <v>0</v>
      </c>
      <c r="Q211" s="192">
        <v>0</v>
      </c>
      <c r="R211" s="192">
        <f>Q211*H211</f>
        <v>0</v>
      </c>
      <c r="S211" s="192">
        <v>0</v>
      </c>
      <c r="T211" s="193">
        <f>S211*H211</f>
        <v>0</v>
      </c>
      <c r="AR211" s="25" t="s">
        <v>176</v>
      </c>
      <c r="AT211" s="25" t="s">
        <v>440</v>
      </c>
      <c r="AU211" s="25" t="s">
        <v>82</v>
      </c>
      <c r="AY211" s="25" t="s">
        <v>144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25" t="s">
        <v>80</v>
      </c>
      <c r="BK211" s="194">
        <f>ROUND(I211*H211,2)</f>
        <v>0</v>
      </c>
      <c r="BL211" s="25" t="s">
        <v>161</v>
      </c>
      <c r="BM211" s="25" t="s">
        <v>443</v>
      </c>
    </row>
    <row r="212" spans="2:65" s="1" customFormat="1" x14ac:dyDescent="0.3">
      <c r="B212" s="42"/>
      <c r="D212" s="195" t="s">
        <v>153</v>
      </c>
      <c r="F212" s="196" t="s">
        <v>442</v>
      </c>
      <c r="I212" s="157"/>
      <c r="L212" s="42"/>
      <c r="M212" s="197"/>
      <c r="N212" s="43"/>
      <c r="O212" s="43"/>
      <c r="P212" s="43"/>
      <c r="Q212" s="43"/>
      <c r="R212" s="43"/>
      <c r="S212" s="43"/>
      <c r="T212" s="71"/>
      <c r="AT212" s="25" t="s">
        <v>153</v>
      </c>
      <c r="AU212" s="25" t="s">
        <v>82</v>
      </c>
    </row>
    <row r="213" spans="2:65" s="12" customFormat="1" x14ac:dyDescent="0.3">
      <c r="B213" s="201"/>
      <c r="D213" s="195" t="s">
        <v>230</v>
      </c>
      <c r="E213" s="202" t="s">
        <v>5</v>
      </c>
      <c r="F213" s="203" t="s">
        <v>444</v>
      </c>
      <c r="H213" s="204">
        <v>243</v>
      </c>
      <c r="I213" s="205"/>
      <c r="L213" s="201"/>
      <c r="M213" s="206"/>
      <c r="N213" s="207"/>
      <c r="O213" s="207"/>
      <c r="P213" s="207"/>
      <c r="Q213" s="207"/>
      <c r="R213" s="207"/>
      <c r="S213" s="207"/>
      <c r="T213" s="208"/>
      <c r="AT213" s="202" t="s">
        <v>230</v>
      </c>
      <c r="AU213" s="202" t="s">
        <v>82</v>
      </c>
      <c r="AV213" s="12" t="s">
        <v>82</v>
      </c>
      <c r="AW213" s="12" t="s">
        <v>35</v>
      </c>
      <c r="AX213" s="12" t="s">
        <v>80</v>
      </c>
      <c r="AY213" s="202" t="s">
        <v>144</v>
      </c>
    </row>
    <row r="214" spans="2:65" s="1" customFormat="1" ht="25.5" customHeight="1" x14ac:dyDescent="0.3">
      <c r="B214" s="182"/>
      <c r="C214" s="183" t="s">
        <v>445</v>
      </c>
      <c r="D214" s="183" t="s">
        <v>147</v>
      </c>
      <c r="E214" s="184" t="s">
        <v>446</v>
      </c>
      <c r="F214" s="185" t="s">
        <v>447</v>
      </c>
      <c r="G214" s="186" t="s">
        <v>226</v>
      </c>
      <c r="H214" s="187">
        <v>130</v>
      </c>
      <c r="I214" s="188"/>
      <c r="J214" s="189">
        <f>ROUND(I214*H214,2)</f>
        <v>0</v>
      </c>
      <c r="K214" s="185" t="s">
        <v>227</v>
      </c>
      <c r="L214" s="42"/>
      <c r="M214" s="190" t="s">
        <v>5</v>
      </c>
      <c r="N214" s="191" t="s">
        <v>43</v>
      </c>
      <c r="O214" s="43"/>
      <c r="P214" s="192">
        <f>O214*H214</f>
        <v>0</v>
      </c>
      <c r="Q214" s="192">
        <v>0</v>
      </c>
      <c r="R214" s="192">
        <f>Q214*H214</f>
        <v>0</v>
      </c>
      <c r="S214" s="192">
        <v>0</v>
      </c>
      <c r="T214" s="193">
        <f>S214*H214</f>
        <v>0</v>
      </c>
      <c r="AR214" s="25" t="s">
        <v>161</v>
      </c>
      <c r="AT214" s="25" t="s">
        <v>147</v>
      </c>
      <c r="AU214" s="25" t="s">
        <v>82</v>
      </c>
      <c r="AY214" s="25" t="s">
        <v>144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25" t="s">
        <v>80</v>
      </c>
      <c r="BK214" s="194">
        <f>ROUND(I214*H214,2)</f>
        <v>0</v>
      </c>
      <c r="BL214" s="25" t="s">
        <v>161</v>
      </c>
      <c r="BM214" s="25" t="s">
        <v>448</v>
      </c>
    </row>
    <row r="215" spans="2:65" s="1" customFormat="1" ht="27" x14ac:dyDescent="0.3">
      <c r="B215" s="42"/>
      <c r="D215" s="195" t="s">
        <v>153</v>
      </c>
      <c r="F215" s="196" t="s">
        <v>449</v>
      </c>
      <c r="I215" s="157"/>
      <c r="L215" s="42"/>
      <c r="M215" s="197"/>
      <c r="N215" s="43"/>
      <c r="O215" s="43"/>
      <c r="P215" s="43"/>
      <c r="Q215" s="43"/>
      <c r="R215" s="43"/>
      <c r="S215" s="43"/>
      <c r="T215" s="71"/>
      <c r="AT215" s="25" t="s">
        <v>153</v>
      </c>
      <c r="AU215" s="25" t="s">
        <v>82</v>
      </c>
    </row>
    <row r="216" spans="2:65" s="12" customFormat="1" x14ac:dyDescent="0.3">
      <c r="B216" s="201"/>
      <c r="D216" s="195" t="s">
        <v>230</v>
      </c>
      <c r="E216" s="202" t="s">
        <v>5</v>
      </c>
      <c r="F216" s="203" t="s">
        <v>450</v>
      </c>
      <c r="H216" s="204">
        <v>130</v>
      </c>
      <c r="I216" s="205"/>
      <c r="L216" s="201"/>
      <c r="M216" s="206"/>
      <c r="N216" s="207"/>
      <c r="O216" s="207"/>
      <c r="P216" s="207"/>
      <c r="Q216" s="207"/>
      <c r="R216" s="207"/>
      <c r="S216" s="207"/>
      <c r="T216" s="208"/>
      <c r="AT216" s="202" t="s">
        <v>230</v>
      </c>
      <c r="AU216" s="202" t="s">
        <v>82</v>
      </c>
      <c r="AV216" s="12" t="s">
        <v>82</v>
      </c>
      <c r="AW216" s="12" t="s">
        <v>35</v>
      </c>
      <c r="AX216" s="12" t="s">
        <v>80</v>
      </c>
      <c r="AY216" s="202" t="s">
        <v>144</v>
      </c>
    </row>
    <row r="217" spans="2:65" s="1" customFormat="1" ht="25.5" customHeight="1" x14ac:dyDescent="0.3">
      <c r="B217" s="182"/>
      <c r="C217" s="183" t="s">
        <v>451</v>
      </c>
      <c r="D217" s="183" t="s">
        <v>147</v>
      </c>
      <c r="E217" s="184" t="s">
        <v>452</v>
      </c>
      <c r="F217" s="185" t="s">
        <v>453</v>
      </c>
      <c r="G217" s="186" t="s">
        <v>226</v>
      </c>
      <c r="H217" s="187">
        <v>130</v>
      </c>
      <c r="I217" s="188"/>
      <c r="J217" s="189">
        <f>ROUND(I217*H217,2)</f>
        <v>0</v>
      </c>
      <c r="K217" s="185" t="s">
        <v>227</v>
      </c>
      <c r="L217" s="42"/>
      <c r="M217" s="190" t="s">
        <v>5</v>
      </c>
      <c r="N217" s="191" t="s">
        <v>43</v>
      </c>
      <c r="O217" s="43"/>
      <c r="P217" s="192">
        <f>O217*H217</f>
        <v>0</v>
      </c>
      <c r="Q217" s="192">
        <v>0</v>
      </c>
      <c r="R217" s="192">
        <f>Q217*H217</f>
        <v>0</v>
      </c>
      <c r="S217" s="192">
        <v>0</v>
      </c>
      <c r="T217" s="193">
        <f>S217*H217</f>
        <v>0</v>
      </c>
      <c r="AR217" s="25" t="s">
        <v>161</v>
      </c>
      <c r="AT217" s="25" t="s">
        <v>147</v>
      </c>
      <c r="AU217" s="25" t="s">
        <v>82</v>
      </c>
      <c r="AY217" s="25" t="s">
        <v>144</v>
      </c>
      <c r="BE217" s="194">
        <f>IF(N217="základní",J217,0)</f>
        <v>0</v>
      </c>
      <c r="BF217" s="194">
        <f>IF(N217="snížená",J217,0)</f>
        <v>0</v>
      </c>
      <c r="BG217" s="194">
        <f>IF(N217="zákl. přenesená",J217,0)</f>
        <v>0</v>
      </c>
      <c r="BH217" s="194">
        <f>IF(N217="sníž. přenesená",J217,0)</f>
        <v>0</v>
      </c>
      <c r="BI217" s="194">
        <f>IF(N217="nulová",J217,0)</f>
        <v>0</v>
      </c>
      <c r="BJ217" s="25" t="s">
        <v>80</v>
      </c>
      <c r="BK217" s="194">
        <f>ROUND(I217*H217,2)</f>
        <v>0</v>
      </c>
      <c r="BL217" s="25" t="s">
        <v>161</v>
      </c>
      <c r="BM217" s="25" t="s">
        <v>454</v>
      </c>
    </row>
    <row r="218" spans="2:65" s="1" customFormat="1" ht="27" x14ac:dyDescent="0.3">
      <c r="B218" s="42"/>
      <c r="D218" s="195" t="s">
        <v>153</v>
      </c>
      <c r="F218" s="196" t="s">
        <v>455</v>
      </c>
      <c r="I218" s="157"/>
      <c r="L218" s="42"/>
      <c r="M218" s="197"/>
      <c r="N218" s="43"/>
      <c r="O218" s="43"/>
      <c r="P218" s="43"/>
      <c r="Q218" s="43"/>
      <c r="R218" s="43"/>
      <c r="S218" s="43"/>
      <c r="T218" s="71"/>
      <c r="AT218" s="25" t="s">
        <v>153</v>
      </c>
      <c r="AU218" s="25" t="s">
        <v>82</v>
      </c>
    </row>
    <row r="219" spans="2:65" s="12" customFormat="1" x14ac:dyDescent="0.3">
      <c r="B219" s="201"/>
      <c r="D219" s="195" t="s">
        <v>230</v>
      </c>
      <c r="E219" s="202" t="s">
        <v>5</v>
      </c>
      <c r="F219" s="203" t="s">
        <v>450</v>
      </c>
      <c r="H219" s="204">
        <v>130</v>
      </c>
      <c r="I219" s="205"/>
      <c r="L219" s="201"/>
      <c r="M219" s="206"/>
      <c r="N219" s="207"/>
      <c r="O219" s="207"/>
      <c r="P219" s="207"/>
      <c r="Q219" s="207"/>
      <c r="R219" s="207"/>
      <c r="S219" s="207"/>
      <c r="T219" s="208"/>
      <c r="AT219" s="202" t="s">
        <v>230</v>
      </c>
      <c r="AU219" s="202" t="s">
        <v>82</v>
      </c>
      <c r="AV219" s="12" t="s">
        <v>82</v>
      </c>
      <c r="AW219" s="12" t="s">
        <v>35</v>
      </c>
      <c r="AX219" s="12" t="s">
        <v>80</v>
      </c>
      <c r="AY219" s="202" t="s">
        <v>144</v>
      </c>
    </row>
    <row r="220" spans="2:65" s="1" customFormat="1" ht="16.5" customHeight="1" x14ac:dyDescent="0.3">
      <c r="B220" s="182"/>
      <c r="C220" s="217" t="s">
        <v>456</v>
      </c>
      <c r="D220" s="217" t="s">
        <v>440</v>
      </c>
      <c r="E220" s="218" t="s">
        <v>457</v>
      </c>
      <c r="F220" s="219" t="s">
        <v>458</v>
      </c>
      <c r="G220" s="220" t="s">
        <v>459</v>
      </c>
      <c r="H220" s="221">
        <v>3.25</v>
      </c>
      <c r="I220" s="222"/>
      <c r="J220" s="223">
        <f>ROUND(I220*H220,2)</f>
        <v>0</v>
      </c>
      <c r="K220" s="219" t="s">
        <v>227</v>
      </c>
      <c r="L220" s="224"/>
      <c r="M220" s="225" t="s">
        <v>5</v>
      </c>
      <c r="N220" s="226" t="s">
        <v>43</v>
      </c>
      <c r="O220" s="43"/>
      <c r="P220" s="192">
        <f>O220*H220</f>
        <v>0</v>
      </c>
      <c r="Q220" s="192">
        <v>1E-3</v>
      </c>
      <c r="R220" s="192">
        <f>Q220*H220</f>
        <v>3.2500000000000003E-3</v>
      </c>
      <c r="S220" s="192">
        <v>0</v>
      </c>
      <c r="T220" s="193">
        <f>S220*H220</f>
        <v>0</v>
      </c>
      <c r="AR220" s="25" t="s">
        <v>176</v>
      </c>
      <c r="AT220" s="25" t="s">
        <v>440</v>
      </c>
      <c r="AU220" s="25" t="s">
        <v>82</v>
      </c>
      <c r="AY220" s="25" t="s">
        <v>144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25" t="s">
        <v>80</v>
      </c>
      <c r="BK220" s="194">
        <f>ROUND(I220*H220,2)</f>
        <v>0</v>
      </c>
      <c r="BL220" s="25" t="s">
        <v>161</v>
      </c>
      <c r="BM220" s="25" t="s">
        <v>460</v>
      </c>
    </row>
    <row r="221" spans="2:65" s="1" customFormat="1" x14ac:dyDescent="0.3">
      <c r="B221" s="42"/>
      <c r="D221" s="195" t="s">
        <v>153</v>
      </c>
      <c r="F221" s="196" t="s">
        <v>458</v>
      </c>
      <c r="I221" s="157"/>
      <c r="L221" s="42"/>
      <c r="M221" s="197"/>
      <c r="N221" s="43"/>
      <c r="O221" s="43"/>
      <c r="P221" s="43"/>
      <c r="Q221" s="43"/>
      <c r="R221" s="43"/>
      <c r="S221" s="43"/>
      <c r="T221" s="71"/>
      <c r="AT221" s="25" t="s">
        <v>153</v>
      </c>
      <c r="AU221" s="25" t="s">
        <v>82</v>
      </c>
    </row>
    <row r="222" spans="2:65" s="12" customFormat="1" x14ac:dyDescent="0.3">
      <c r="B222" s="201"/>
      <c r="D222" s="195" t="s">
        <v>230</v>
      </c>
      <c r="F222" s="203" t="s">
        <v>461</v>
      </c>
      <c r="H222" s="204">
        <v>3.25</v>
      </c>
      <c r="I222" s="205"/>
      <c r="L222" s="201"/>
      <c r="M222" s="206"/>
      <c r="N222" s="207"/>
      <c r="O222" s="207"/>
      <c r="P222" s="207"/>
      <c r="Q222" s="207"/>
      <c r="R222" s="207"/>
      <c r="S222" s="207"/>
      <c r="T222" s="208"/>
      <c r="AT222" s="202" t="s">
        <v>230</v>
      </c>
      <c r="AU222" s="202" t="s">
        <v>82</v>
      </c>
      <c r="AV222" s="12" t="s">
        <v>82</v>
      </c>
      <c r="AW222" s="12" t="s">
        <v>6</v>
      </c>
      <c r="AX222" s="12" t="s">
        <v>80</v>
      </c>
      <c r="AY222" s="202" t="s">
        <v>144</v>
      </c>
    </row>
    <row r="223" spans="2:65" s="1" customFormat="1" ht="16.5" customHeight="1" x14ac:dyDescent="0.3">
      <c r="B223" s="182"/>
      <c r="C223" s="183" t="s">
        <v>462</v>
      </c>
      <c r="D223" s="183" t="s">
        <v>147</v>
      </c>
      <c r="E223" s="184" t="s">
        <v>463</v>
      </c>
      <c r="F223" s="185" t="s">
        <v>464</v>
      </c>
      <c r="G223" s="186" t="s">
        <v>226</v>
      </c>
      <c r="H223" s="187">
        <v>1350.86</v>
      </c>
      <c r="I223" s="188"/>
      <c r="J223" s="189">
        <f>ROUND(I223*H223,2)</f>
        <v>0</v>
      </c>
      <c r="K223" s="185" t="s">
        <v>227</v>
      </c>
      <c r="L223" s="42"/>
      <c r="M223" s="190" t="s">
        <v>5</v>
      </c>
      <c r="N223" s="191" t="s">
        <v>43</v>
      </c>
      <c r="O223" s="43"/>
      <c r="P223" s="192">
        <f>O223*H223</f>
        <v>0</v>
      </c>
      <c r="Q223" s="192">
        <v>0</v>
      </c>
      <c r="R223" s="192">
        <f>Q223*H223</f>
        <v>0</v>
      </c>
      <c r="S223" s="192">
        <v>0</v>
      </c>
      <c r="T223" s="193">
        <f>S223*H223</f>
        <v>0</v>
      </c>
      <c r="AR223" s="25" t="s">
        <v>161</v>
      </c>
      <c r="AT223" s="25" t="s">
        <v>147</v>
      </c>
      <c r="AU223" s="25" t="s">
        <v>82</v>
      </c>
      <c r="AY223" s="25" t="s">
        <v>144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25" t="s">
        <v>80</v>
      </c>
      <c r="BK223" s="194">
        <f>ROUND(I223*H223,2)</f>
        <v>0</v>
      </c>
      <c r="BL223" s="25" t="s">
        <v>161</v>
      </c>
      <c r="BM223" s="25" t="s">
        <v>465</v>
      </c>
    </row>
    <row r="224" spans="2:65" s="1" customFormat="1" x14ac:dyDescent="0.3">
      <c r="B224" s="42"/>
      <c r="D224" s="195" t="s">
        <v>153</v>
      </c>
      <c r="F224" s="196" t="s">
        <v>466</v>
      </c>
      <c r="I224" s="157"/>
      <c r="L224" s="42"/>
      <c r="M224" s="197"/>
      <c r="N224" s="43"/>
      <c r="O224" s="43"/>
      <c r="P224" s="43"/>
      <c r="Q224" s="43"/>
      <c r="R224" s="43"/>
      <c r="S224" s="43"/>
      <c r="T224" s="71"/>
      <c r="AT224" s="25" t="s">
        <v>153</v>
      </c>
      <c r="AU224" s="25" t="s">
        <v>82</v>
      </c>
    </row>
    <row r="225" spans="2:65" s="12" customFormat="1" x14ac:dyDescent="0.3">
      <c r="B225" s="201"/>
      <c r="D225" s="195" t="s">
        <v>230</v>
      </c>
      <c r="E225" s="202" t="s">
        <v>5</v>
      </c>
      <c r="F225" s="203" t="s">
        <v>467</v>
      </c>
      <c r="H225" s="204">
        <v>805</v>
      </c>
      <c r="I225" s="205"/>
      <c r="L225" s="201"/>
      <c r="M225" s="206"/>
      <c r="N225" s="207"/>
      <c r="O225" s="207"/>
      <c r="P225" s="207"/>
      <c r="Q225" s="207"/>
      <c r="R225" s="207"/>
      <c r="S225" s="207"/>
      <c r="T225" s="208"/>
      <c r="AT225" s="202" t="s">
        <v>230</v>
      </c>
      <c r="AU225" s="202" t="s">
        <v>82</v>
      </c>
      <c r="AV225" s="12" t="s">
        <v>82</v>
      </c>
      <c r="AW225" s="12" t="s">
        <v>35</v>
      </c>
      <c r="AX225" s="12" t="s">
        <v>72</v>
      </c>
      <c r="AY225" s="202" t="s">
        <v>144</v>
      </c>
    </row>
    <row r="226" spans="2:65" s="12" customFormat="1" x14ac:dyDescent="0.3">
      <c r="B226" s="201"/>
      <c r="D226" s="195" t="s">
        <v>230</v>
      </c>
      <c r="E226" s="202" t="s">
        <v>5</v>
      </c>
      <c r="F226" s="203" t="s">
        <v>468</v>
      </c>
      <c r="H226" s="204">
        <v>392</v>
      </c>
      <c r="I226" s="205"/>
      <c r="L226" s="201"/>
      <c r="M226" s="206"/>
      <c r="N226" s="207"/>
      <c r="O226" s="207"/>
      <c r="P226" s="207"/>
      <c r="Q226" s="207"/>
      <c r="R226" s="207"/>
      <c r="S226" s="207"/>
      <c r="T226" s="208"/>
      <c r="AT226" s="202" t="s">
        <v>230</v>
      </c>
      <c r="AU226" s="202" t="s">
        <v>82</v>
      </c>
      <c r="AV226" s="12" t="s">
        <v>82</v>
      </c>
      <c r="AW226" s="12" t="s">
        <v>35</v>
      </c>
      <c r="AX226" s="12" t="s">
        <v>72</v>
      </c>
      <c r="AY226" s="202" t="s">
        <v>144</v>
      </c>
    </row>
    <row r="227" spans="2:65" s="12" customFormat="1" x14ac:dyDescent="0.3">
      <c r="B227" s="201"/>
      <c r="D227" s="195" t="s">
        <v>230</v>
      </c>
      <c r="E227" s="202" t="s">
        <v>5</v>
      </c>
      <c r="F227" s="203" t="s">
        <v>267</v>
      </c>
      <c r="H227" s="204">
        <v>153.86000000000001</v>
      </c>
      <c r="I227" s="205"/>
      <c r="L227" s="201"/>
      <c r="M227" s="206"/>
      <c r="N227" s="207"/>
      <c r="O227" s="207"/>
      <c r="P227" s="207"/>
      <c r="Q227" s="207"/>
      <c r="R227" s="207"/>
      <c r="S227" s="207"/>
      <c r="T227" s="208"/>
      <c r="AT227" s="202" t="s">
        <v>230</v>
      </c>
      <c r="AU227" s="202" t="s">
        <v>82</v>
      </c>
      <c r="AV227" s="12" t="s">
        <v>82</v>
      </c>
      <c r="AW227" s="12" t="s">
        <v>35</v>
      </c>
      <c r="AX227" s="12" t="s">
        <v>72</v>
      </c>
      <c r="AY227" s="202" t="s">
        <v>144</v>
      </c>
    </row>
    <row r="228" spans="2:65" s="13" customFormat="1" x14ac:dyDescent="0.3">
      <c r="B228" s="209"/>
      <c r="D228" s="195" t="s">
        <v>230</v>
      </c>
      <c r="E228" s="210" t="s">
        <v>5</v>
      </c>
      <c r="F228" s="211" t="s">
        <v>242</v>
      </c>
      <c r="H228" s="212">
        <v>1350.86</v>
      </c>
      <c r="I228" s="213"/>
      <c r="L228" s="209"/>
      <c r="M228" s="214"/>
      <c r="N228" s="215"/>
      <c r="O228" s="215"/>
      <c r="P228" s="215"/>
      <c r="Q228" s="215"/>
      <c r="R228" s="215"/>
      <c r="S228" s="215"/>
      <c r="T228" s="216"/>
      <c r="AT228" s="210" t="s">
        <v>230</v>
      </c>
      <c r="AU228" s="210" t="s">
        <v>82</v>
      </c>
      <c r="AV228" s="13" t="s">
        <v>161</v>
      </c>
      <c r="AW228" s="13" t="s">
        <v>35</v>
      </c>
      <c r="AX228" s="13" t="s">
        <v>80</v>
      </c>
      <c r="AY228" s="210" t="s">
        <v>144</v>
      </c>
    </row>
    <row r="229" spans="2:65" s="1" customFormat="1" ht="25.5" customHeight="1" x14ac:dyDescent="0.3">
      <c r="B229" s="182"/>
      <c r="C229" s="183" t="s">
        <v>469</v>
      </c>
      <c r="D229" s="183" t="s">
        <v>147</v>
      </c>
      <c r="E229" s="184" t="s">
        <v>470</v>
      </c>
      <c r="F229" s="185" t="s">
        <v>471</v>
      </c>
      <c r="G229" s="186" t="s">
        <v>226</v>
      </c>
      <c r="H229" s="187">
        <v>195</v>
      </c>
      <c r="I229" s="188"/>
      <c r="J229" s="189">
        <f>ROUND(I229*H229,2)</f>
        <v>0</v>
      </c>
      <c r="K229" s="185" t="s">
        <v>227</v>
      </c>
      <c r="L229" s="42"/>
      <c r="M229" s="190" t="s">
        <v>5</v>
      </c>
      <c r="N229" s="191" t="s">
        <v>43</v>
      </c>
      <c r="O229" s="43"/>
      <c r="P229" s="192">
        <f>O229*H229</f>
        <v>0</v>
      </c>
      <c r="Q229" s="192">
        <v>0</v>
      </c>
      <c r="R229" s="192">
        <f>Q229*H229</f>
        <v>0</v>
      </c>
      <c r="S229" s="192">
        <v>0</v>
      </c>
      <c r="T229" s="193">
        <f>S229*H229</f>
        <v>0</v>
      </c>
      <c r="AR229" s="25" t="s">
        <v>161</v>
      </c>
      <c r="AT229" s="25" t="s">
        <v>147</v>
      </c>
      <c r="AU229" s="25" t="s">
        <v>82</v>
      </c>
      <c r="AY229" s="25" t="s">
        <v>144</v>
      </c>
      <c r="BE229" s="194">
        <f>IF(N229="základní",J229,0)</f>
        <v>0</v>
      </c>
      <c r="BF229" s="194">
        <f>IF(N229="snížená",J229,0)</f>
        <v>0</v>
      </c>
      <c r="BG229" s="194">
        <f>IF(N229="zákl. přenesená",J229,0)</f>
        <v>0</v>
      </c>
      <c r="BH229" s="194">
        <f>IF(N229="sníž. přenesená",J229,0)</f>
        <v>0</v>
      </c>
      <c r="BI229" s="194">
        <f>IF(N229="nulová",J229,0)</f>
        <v>0</v>
      </c>
      <c r="BJ229" s="25" t="s">
        <v>80</v>
      </c>
      <c r="BK229" s="194">
        <f>ROUND(I229*H229,2)</f>
        <v>0</v>
      </c>
      <c r="BL229" s="25" t="s">
        <v>161</v>
      </c>
      <c r="BM229" s="25" t="s">
        <v>472</v>
      </c>
    </row>
    <row r="230" spans="2:65" s="1" customFormat="1" ht="27" x14ac:dyDescent="0.3">
      <c r="B230" s="42"/>
      <c r="D230" s="195" t="s">
        <v>153</v>
      </c>
      <c r="F230" s="196" t="s">
        <v>473</v>
      </c>
      <c r="I230" s="157"/>
      <c r="L230" s="42"/>
      <c r="M230" s="197"/>
      <c r="N230" s="43"/>
      <c r="O230" s="43"/>
      <c r="P230" s="43"/>
      <c r="Q230" s="43"/>
      <c r="R230" s="43"/>
      <c r="S230" s="43"/>
      <c r="T230" s="71"/>
      <c r="AT230" s="25" t="s">
        <v>153</v>
      </c>
      <c r="AU230" s="25" t="s">
        <v>82</v>
      </c>
    </row>
    <row r="231" spans="2:65" s="12" customFormat="1" x14ac:dyDescent="0.3">
      <c r="B231" s="201"/>
      <c r="D231" s="195" t="s">
        <v>230</v>
      </c>
      <c r="E231" s="202" t="s">
        <v>5</v>
      </c>
      <c r="F231" s="203" t="s">
        <v>474</v>
      </c>
      <c r="H231" s="204">
        <v>195</v>
      </c>
      <c r="I231" s="205"/>
      <c r="L231" s="201"/>
      <c r="M231" s="206"/>
      <c r="N231" s="207"/>
      <c r="O231" s="207"/>
      <c r="P231" s="207"/>
      <c r="Q231" s="207"/>
      <c r="R231" s="207"/>
      <c r="S231" s="207"/>
      <c r="T231" s="208"/>
      <c r="AT231" s="202" t="s">
        <v>230</v>
      </c>
      <c r="AU231" s="202" t="s">
        <v>82</v>
      </c>
      <c r="AV231" s="12" t="s">
        <v>82</v>
      </c>
      <c r="AW231" s="12" t="s">
        <v>35</v>
      </c>
      <c r="AX231" s="12" t="s">
        <v>80</v>
      </c>
      <c r="AY231" s="202" t="s">
        <v>144</v>
      </c>
    </row>
    <row r="232" spans="2:65" s="1" customFormat="1" ht="16.5" customHeight="1" x14ac:dyDescent="0.3">
      <c r="B232" s="182"/>
      <c r="C232" s="183" t="s">
        <v>475</v>
      </c>
      <c r="D232" s="183" t="s">
        <v>147</v>
      </c>
      <c r="E232" s="184" t="s">
        <v>476</v>
      </c>
      <c r="F232" s="185" t="s">
        <v>477</v>
      </c>
      <c r="G232" s="186" t="s">
        <v>226</v>
      </c>
      <c r="H232" s="187">
        <v>520</v>
      </c>
      <c r="I232" s="188"/>
      <c r="J232" s="189">
        <f>ROUND(I232*H232,2)</f>
        <v>0</v>
      </c>
      <c r="K232" s="185" t="s">
        <v>227</v>
      </c>
      <c r="L232" s="42"/>
      <c r="M232" s="190" t="s">
        <v>5</v>
      </c>
      <c r="N232" s="191" t="s">
        <v>43</v>
      </c>
      <c r="O232" s="43"/>
      <c r="P232" s="192">
        <f>O232*H232</f>
        <v>0</v>
      </c>
      <c r="Q232" s="192">
        <v>0</v>
      </c>
      <c r="R232" s="192">
        <f>Q232*H232</f>
        <v>0</v>
      </c>
      <c r="S232" s="192">
        <v>0</v>
      </c>
      <c r="T232" s="193">
        <f>S232*H232</f>
        <v>0</v>
      </c>
      <c r="AR232" s="25" t="s">
        <v>161</v>
      </c>
      <c r="AT232" s="25" t="s">
        <v>147</v>
      </c>
      <c r="AU232" s="25" t="s">
        <v>82</v>
      </c>
      <c r="AY232" s="25" t="s">
        <v>144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25" t="s">
        <v>80</v>
      </c>
      <c r="BK232" s="194">
        <f>ROUND(I232*H232,2)</f>
        <v>0</v>
      </c>
      <c r="BL232" s="25" t="s">
        <v>161</v>
      </c>
      <c r="BM232" s="25" t="s">
        <v>478</v>
      </c>
    </row>
    <row r="233" spans="2:65" s="1" customFormat="1" x14ac:dyDescent="0.3">
      <c r="B233" s="42"/>
      <c r="D233" s="195" t="s">
        <v>153</v>
      </c>
      <c r="F233" s="196" t="s">
        <v>479</v>
      </c>
      <c r="I233" s="157"/>
      <c r="L233" s="42"/>
      <c r="M233" s="197"/>
      <c r="N233" s="43"/>
      <c r="O233" s="43"/>
      <c r="P233" s="43"/>
      <c r="Q233" s="43"/>
      <c r="R233" s="43"/>
      <c r="S233" s="43"/>
      <c r="T233" s="71"/>
      <c r="AT233" s="25" t="s">
        <v>153</v>
      </c>
      <c r="AU233" s="25" t="s">
        <v>82</v>
      </c>
    </row>
    <row r="234" spans="2:65" s="12" customFormat="1" x14ac:dyDescent="0.3">
      <c r="B234" s="201"/>
      <c r="D234" s="195" t="s">
        <v>230</v>
      </c>
      <c r="E234" s="202" t="s">
        <v>5</v>
      </c>
      <c r="F234" s="203" t="s">
        <v>480</v>
      </c>
      <c r="H234" s="204">
        <v>520</v>
      </c>
      <c r="I234" s="205"/>
      <c r="L234" s="201"/>
      <c r="M234" s="206"/>
      <c r="N234" s="207"/>
      <c r="O234" s="207"/>
      <c r="P234" s="207"/>
      <c r="Q234" s="207"/>
      <c r="R234" s="207"/>
      <c r="S234" s="207"/>
      <c r="T234" s="208"/>
      <c r="AT234" s="202" t="s">
        <v>230</v>
      </c>
      <c r="AU234" s="202" t="s">
        <v>82</v>
      </c>
      <c r="AV234" s="12" t="s">
        <v>82</v>
      </c>
      <c r="AW234" s="12" t="s">
        <v>35</v>
      </c>
      <c r="AX234" s="12" t="s">
        <v>80</v>
      </c>
      <c r="AY234" s="202" t="s">
        <v>144</v>
      </c>
    </row>
    <row r="235" spans="2:65" s="1" customFormat="1" ht="16.5" customHeight="1" x14ac:dyDescent="0.3">
      <c r="B235" s="182"/>
      <c r="C235" s="183" t="s">
        <v>481</v>
      </c>
      <c r="D235" s="183" t="s">
        <v>147</v>
      </c>
      <c r="E235" s="184" t="s">
        <v>482</v>
      </c>
      <c r="F235" s="185" t="s">
        <v>483</v>
      </c>
      <c r="G235" s="186" t="s">
        <v>289</v>
      </c>
      <c r="H235" s="187">
        <v>1.95</v>
      </c>
      <c r="I235" s="188"/>
      <c r="J235" s="189">
        <f>ROUND(I235*H235,2)</f>
        <v>0</v>
      </c>
      <c r="K235" s="185" t="s">
        <v>227</v>
      </c>
      <c r="L235" s="42"/>
      <c r="M235" s="190" t="s">
        <v>5</v>
      </c>
      <c r="N235" s="191" t="s">
        <v>43</v>
      </c>
      <c r="O235" s="43"/>
      <c r="P235" s="192">
        <f>O235*H235</f>
        <v>0</v>
      </c>
      <c r="Q235" s="192">
        <v>0</v>
      </c>
      <c r="R235" s="192">
        <f>Q235*H235</f>
        <v>0</v>
      </c>
      <c r="S235" s="192">
        <v>0</v>
      </c>
      <c r="T235" s="193">
        <f>S235*H235</f>
        <v>0</v>
      </c>
      <c r="AR235" s="25" t="s">
        <v>161</v>
      </c>
      <c r="AT235" s="25" t="s">
        <v>147</v>
      </c>
      <c r="AU235" s="25" t="s">
        <v>82</v>
      </c>
      <c r="AY235" s="25" t="s">
        <v>144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25" t="s">
        <v>80</v>
      </c>
      <c r="BK235" s="194">
        <f>ROUND(I235*H235,2)</f>
        <v>0</v>
      </c>
      <c r="BL235" s="25" t="s">
        <v>161</v>
      </c>
      <c r="BM235" s="25" t="s">
        <v>484</v>
      </c>
    </row>
    <row r="236" spans="2:65" s="1" customFormat="1" x14ac:dyDescent="0.3">
      <c r="B236" s="42"/>
      <c r="D236" s="195" t="s">
        <v>153</v>
      </c>
      <c r="F236" s="196" t="s">
        <v>485</v>
      </c>
      <c r="I236" s="157"/>
      <c r="L236" s="42"/>
      <c r="M236" s="197"/>
      <c r="N236" s="43"/>
      <c r="O236" s="43"/>
      <c r="P236" s="43"/>
      <c r="Q236" s="43"/>
      <c r="R236" s="43"/>
      <c r="S236" s="43"/>
      <c r="T236" s="71"/>
      <c r="AT236" s="25" t="s">
        <v>153</v>
      </c>
      <c r="AU236" s="25" t="s">
        <v>82</v>
      </c>
    </row>
    <row r="237" spans="2:65" s="12" customFormat="1" x14ac:dyDescent="0.3">
      <c r="B237" s="201"/>
      <c r="D237" s="195" t="s">
        <v>230</v>
      </c>
      <c r="E237" s="202" t="s">
        <v>5</v>
      </c>
      <c r="F237" s="203" t="s">
        <v>486</v>
      </c>
      <c r="H237" s="204">
        <v>1.95</v>
      </c>
      <c r="I237" s="205"/>
      <c r="L237" s="201"/>
      <c r="M237" s="206"/>
      <c r="N237" s="207"/>
      <c r="O237" s="207"/>
      <c r="P237" s="207"/>
      <c r="Q237" s="207"/>
      <c r="R237" s="207"/>
      <c r="S237" s="207"/>
      <c r="T237" s="208"/>
      <c r="AT237" s="202" t="s">
        <v>230</v>
      </c>
      <c r="AU237" s="202" t="s">
        <v>82</v>
      </c>
      <c r="AV237" s="12" t="s">
        <v>82</v>
      </c>
      <c r="AW237" s="12" t="s">
        <v>35</v>
      </c>
      <c r="AX237" s="12" t="s">
        <v>80</v>
      </c>
      <c r="AY237" s="202" t="s">
        <v>144</v>
      </c>
    </row>
    <row r="238" spans="2:65" s="1" customFormat="1" ht="25.5" customHeight="1" x14ac:dyDescent="0.3">
      <c r="B238" s="182"/>
      <c r="C238" s="183" t="s">
        <v>487</v>
      </c>
      <c r="D238" s="183" t="s">
        <v>147</v>
      </c>
      <c r="E238" s="184" t="s">
        <v>488</v>
      </c>
      <c r="F238" s="185" t="s">
        <v>489</v>
      </c>
      <c r="G238" s="186" t="s">
        <v>289</v>
      </c>
      <c r="H238" s="187">
        <v>1.95</v>
      </c>
      <c r="I238" s="188"/>
      <c r="J238" s="189">
        <f>ROUND(I238*H238,2)</f>
        <v>0</v>
      </c>
      <c r="K238" s="185" t="s">
        <v>5</v>
      </c>
      <c r="L238" s="42"/>
      <c r="M238" s="190" t="s">
        <v>5</v>
      </c>
      <c r="N238" s="191" t="s">
        <v>43</v>
      </c>
      <c r="O238" s="43"/>
      <c r="P238" s="192">
        <f>O238*H238</f>
        <v>0</v>
      </c>
      <c r="Q238" s="192">
        <v>0</v>
      </c>
      <c r="R238" s="192">
        <f>Q238*H238</f>
        <v>0</v>
      </c>
      <c r="S238" s="192">
        <v>0</v>
      </c>
      <c r="T238" s="193">
        <f>S238*H238</f>
        <v>0</v>
      </c>
      <c r="AR238" s="25" t="s">
        <v>161</v>
      </c>
      <c r="AT238" s="25" t="s">
        <v>147</v>
      </c>
      <c r="AU238" s="25" t="s">
        <v>82</v>
      </c>
      <c r="AY238" s="25" t="s">
        <v>144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25" t="s">
        <v>80</v>
      </c>
      <c r="BK238" s="194">
        <f>ROUND(I238*H238,2)</f>
        <v>0</v>
      </c>
      <c r="BL238" s="25" t="s">
        <v>161</v>
      </c>
      <c r="BM238" s="25" t="s">
        <v>490</v>
      </c>
    </row>
    <row r="239" spans="2:65" s="1" customFormat="1" x14ac:dyDescent="0.3">
      <c r="B239" s="42"/>
      <c r="D239" s="195" t="s">
        <v>153</v>
      </c>
      <c r="F239" s="196" t="s">
        <v>491</v>
      </c>
      <c r="I239" s="157"/>
      <c r="L239" s="42"/>
      <c r="M239" s="197"/>
      <c r="N239" s="43"/>
      <c r="O239" s="43"/>
      <c r="P239" s="43"/>
      <c r="Q239" s="43"/>
      <c r="R239" s="43"/>
      <c r="S239" s="43"/>
      <c r="T239" s="71"/>
      <c r="AT239" s="25" t="s">
        <v>153</v>
      </c>
      <c r="AU239" s="25" t="s">
        <v>82</v>
      </c>
    </row>
    <row r="240" spans="2:65" s="12" customFormat="1" x14ac:dyDescent="0.3">
      <c r="B240" s="201"/>
      <c r="D240" s="195" t="s">
        <v>230</v>
      </c>
      <c r="E240" s="202" t="s">
        <v>5</v>
      </c>
      <c r="F240" s="203" t="s">
        <v>492</v>
      </c>
      <c r="H240" s="204">
        <v>1.95</v>
      </c>
      <c r="I240" s="205"/>
      <c r="L240" s="201"/>
      <c r="M240" s="206"/>
      <c r="N240" s="207"/>
      <c r="O240" s="207"/>
      <c r="P240" s="207"/>
      <c r="Q240" s="207"/>
      <c r="R240" s="207"/>
      <c r="S240" s="207"/>
      <c r="T240" s="208"/>
      <c r="AT240" s="202" t="s">
        <v>230</v>
      </c>
      <c r="AU240" s="202" t="s">
        <v>82</v>
      </c>
      <c r="AV240" s="12" t="s">
        <v>82</v>
      </c>
      <c r="AW240" s="12" t="s">
        <v>35</v>
      </c>
      <c r="AX240" s="12" t="s">
        <v>80</v>
      </c>
      <c r="AY240" s="202" t="s">
        <v>144</v>
      </c>
    </row>
    <row r="241" spans="2:65" s="11" customFormat="1" ht="29.85" customHeight="1" x14ac:dyDescent="0.3">
      <c r="B241" s="169"/>
      <c r="D241" s="170" t="s">
        <v>71</v>
      </c>
      <c r="E241" s="180" t="s">
        <v>82</v>
      </c>
      <c r="F241" s="180" t="s">
        <v>493</v>
      </c>
      <c r="I241" s="172"/>
      <c r="J241" s="181">
        <f>BK241</f>
        <v>0</v>
      </c>
      <c r="L241" s="169"/>
      <c r="M241" s="174"/>
      <c r="N241" s="175"/>
      <c r="O241" s="175"/>
      <c r="P241" s="176">
        <f>SUM(P242:P256)</f>
        <v>0</v>
      </c>
      <c r="Q241" s="175"/>
      <c r="R241" s="176">
        <f>SUM(R242:R256)</f>
        <v>0.58741120000000002</v>
      </c>
      <c r="S241" s="175"/>
      <c r="T241" s="177">
        <f>SUM(T242:T256)</f>
        <v>0</v>
      </c>
      <c r="AR241" s="170" t="s">
        <v>80</v>
      </c>
      <c r="AT241" s="178" t="s">
        <v>71</v>
      </c>
      <c r="AU241" s="178" t="s">
        <v>80</v>
      </c>
      <c r="AY241" s="170" t="s">
        <v>144</v>
      </c>
      <c r="BK241" s="179">
        <f>SUM(BK242:BK256)</f>
        <v>0</v>
      </c>
    </row>
    <row r="242" spans="2:65" s="1" customFormat="1" ht="16.5" customHeight="1" x14ac:dyDescent="0.3">
      <c r="B242" s="182"/>
      <c r="C242" s="183" t="s">
        <v>494</v>
      </c>
      <c r="D242" s="183" t="s">
        <v>147</v>
      </c>
      <c r="E242" s="184" t="s">
        <v>495</v>
      </c>
      <c r="F242" s="185" t="s">
        <v>496</v>
      </c>
      <c r="G242" s="186" t="s">
        <v>289</v>
      </c>
      <c r="H242" s="187">
        <v>31.254000000000001</v>
      </c>
      <c r="I242" s="188"/>
      <c r="J242" s="189">
        <f>ROUND(I242*H242,2)</f>
        <v>0</v>
      </c>
      <c r="K242" s="185" t="s">
        <v>227</v>
      </c>
      <c r="L242" s="42"/>
      <c r="M242" s="190" t="s">
        <v>5</v>
      </c>
      <c r="N242" s="191" t="s">
        <v>43</v>
      </c>
      <c r="O242" s="43"/>
      <c r="P242" s="192">
        <f>O242*H242</f>
        <v>0</v>
      </c>
      <c r="Q242" s="192">
        <v>0</v>
      </c>
      <c r="R242" s="192">
        <f>Q242*H242</f>
        <v>0</v>
      </c>
      <c r="S242" s="192">
        <v>0</v>
      </c>
      <c r="T242" s="193">
        <f>S242*H242</f>
        <v>0</v>
      </c>
      <c r="AR242" s="25" t="s">
        <v>161</v>
      </c>
      <c r="AT242" s="25" t="s">
        <v>147</v>
      </c>
      <c r="AU242" s="25" t="s">
        <v>82</v>
      </c>
      <c r="AY242" s="25" t="s">
        <v>144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25" t="s">
        <v>80</v>
      </c>
      <c r="BK242" s="194">
        <f>ROUND(I242*H242,2)</f>
        <v>0</v>
      </c>
      <c r="BL242" s="25" t="s">
        <v>161</v>
      </c>
      <c r="BM242" s="25" t="s">
        <v>497</v>
      </c>
    </row>
    <row r="243" spans="2:65" s="1" customFormat="1" ht="27" x14ac:dyDescent="0.3">
      <c r="B243" s="42"/>
      <c r="D243" s="195" t="s">
        <v>153</v>
      </c>
      <c r="F243" s="196" t="s">
        <v>498</v>
      </c>
      <c r="I243" s="157"/>
      <c r="L243" s="42"/>
      <c r="M243" s="197"/>
      <c r="N243" s="43"/>
      <c r="O243" s="43"/>
      <c r="P243" s="43"/>
      <c r="Q243" s="43"/>
      <c r="R243" s="43"/>
      <c r="S243" s="43"/>
      <c r="T243" s="71"/>
      <c r="AT243" s="25" t="s">
        <v>153</v>
      </c>
      <c r="AU243" s="25" t="s">
        <v>82</v>
      </c>
    </row>
    <row r="244" spans="2:65" s="12" customFormat="1" x14ac:dyDescent="0.3">
      <c r="B244" s="201"/>
      <c r="D244" s="195" t="s">
        <v>230</v>
      </c>
      <c r="E244" s="202" t="s">
        <v>5</v>
      </c>
      <c r="F244" s="203" t="s">
        <v>499</v>
      </c>
      <c r="H244" s="204">
        <v>31.254000000000001</v>
      </c>
      <c r="I244" s="205"/>
      <c r="L244" s="201"/>
      <c r="M244" s="206"/>
      <c r="N244" s="207"/>
      <c r="O244" s="207"/>
      <c r="P244" s="207"/>
      <c r="Q244" s="207"/>
      <c r="R244" s="207"/>
      <c r="S244" s="207"/>
      <c r="T244" s="208"/>
      <c r="AT244" s="202" t="s">
        <v>230</v>
      </c>
      <c r="AU244" s="202" t="s">
        <v>82</v>
      </c>
      <c r="AV244" s="12" t="s">
        <v>82</v>
      </c>
      <c r="AW244" s="12" t="s">
        <v>35</v>
      </c>
      <c r="AX244" s="12" t="s">
        <v>80</v>
      </c>
      <c r="AY244" s="202" t="s">
        <v>144</v>
      </c>
    </row>
    <row r="245" spans="2:65" s="1" customFormat="1" ht="25.5" customHeight="1" x14ac:dyDescent="0.3">
      <c r="B245" s="182"/>
      <c r="C245" s="183" t="s">
        <v>500</v>
      </c>
      <c r="D245" s="183" t="s">
        <v>147</v>
      </c>
      <c r="E245" s="184" t="s">
        <v>501</v>
      </c>
      <c r="F245" s="185" t="s">
        <v>502</v>
      </c>
      <c r="G245" s="186" t="s">
        <v>226</v>
      </c>
      <c r="H245" s="187">
        <v>571.20000000000005</v>
      </c>
      <c r="I245" s="188"/>
      <c r="J245" s="189">
        <f>ROUND(I245*H245,2)</f>
        <v>0</v>
      </c>
      <c r="K245" s="185" t="s">
        <v>227</v>
      </c>
      <c r="L245" s="42"/>
      <c r="M245" s="190" t="s">
        <v>5</v>
      </c>
      <c r="N245" s="191" t="s">
        <v>43</v>
      </c>
      <c r="O245" s="43"/>
      <c r="P245" s="192">
        <f>O245*H245</f>
        <v>0</v>
      </c>
      <c r="Q245" s="192">
        <v>1.7000000000000001E-4</v>
      </c>
      <c r="R245" s="192">
        <f>Q245*H245</f>
        <v>9.710400000000001E-2</v>
      </c>
      <c r="S245" s="192">
        <v>0</v>
      </c>
      <c r="T245" s="193">
        <f>S245*H245</f>
        <v>0</v>
      </c>
      <c r="AR245" s="25" t="s">
        <v>161</v>
      </c>
      <c r="AT245" s="25" t="s">
        <v>147</v>
      </c>
      <c r="AU245" s="25" t="s">
        <v>82</v>
      </c>
      <c r="AY245" s="25" t="s">
        <v>144</v>
      </c>
      <c r="BE245" s="194">
        <f>IF(N245="základní",J245,0)</f>
        <v>0</v>
      </c>
      <c r="BF245" s="194">
        <f>IF(N245="snížená",J245,0)</f>
        <v>0</v>
      </c>
      <c r="BG245" s="194">
        <f>IF(N245="zákl. přenesená",J245,0)</f>
        <v>0</v>
      </c>
      <c r="BH245" s="194">
        <f>IF(N245="sníž. přenesená",J245,0)</f>
        <v>0</v>
      </c>
      <c r="BI245" s="194">
        <f>IF(N245="nulová",J245,0)</f>
        <v>0</v>
      </c>
      <c r="BJ245" s="25" t="s">
        <v>80</v>
      </c>
      <c r="BK245" s="194">
        <f>ROUND(I245*H245,2)</f>
        <v>0</v>
      </c>
      <c r="BL245" s="25" t="s">
        <v>161</v>
      </c>
      <c r="BM245" s="25" t="s">
        <v>503</v>
      </c>
    </row>
    <row r="246" spans="2:65" s="1" customFormat="1" ht="27" x14ac:dyDescent="0.3">
      <c r="B246" s="42"/>
      <c r="D246" s="195" t="s">
        <v>153</v>
      </c>
      <c r="F246" s="196" t="s">
        <v>504</v>
      </c>
      <c r="I246" s="157"/>
      <c r="L246" s="42"/>
      <c r="M246" s="197"/>
      <c r="N246" s="43"/>
      <c r="O246" s="43"/>
      <c r="P246" s="43"/>
      <c r="Q246" s="43"/>
      <c r="R246" s="43"/>
      <c r="S246" s="43"/>
      <c r="T246" s="71"/>
      <c r="AT246" s="25" t="s">
        <v>153</v>
      </c>
      <c r="AU246" s="25" t="s">
        <v>82</v>
      </c>
    </row>
    <row r="247" spans="2:65" s="12" customFormat="1" x14ac:dyDescent="0.3">
      <c r="B247" s="201"/>
      <c r="D247" s="195" t="s">
        <v>230</v>
      </c>
      <c r="E247" s="202" t="s">
        <v>5</v>
      </c>
      <c r="F247" s="203" t="s">
        <v>505</v>
      </c>
      <c r="H247" s="204">
        <v>571.20000000000005</v>
      </c>
      <c r="I247" s="205"/>
      <c r="L247" s="201"/>
      <c r="M247" s="206"/>
      <c r="N247" s="207"/>
      <c r="O247" s="207"/>
      <c r="P247" s="207"/>
      <c r="Q247" s="207"/>
      <c r="R247" s="207"/>
      <c r="S247" s="207"/>
      <c r="T247" s="208"/>
      <c r="AT247" s="202" t="s">
        <v>230</v>
      </c>
      <c r="AU247" s="202" t="s">
        <v>82</v>
      </c>
      <c r="AV247" s="12" t="s">
        <v>82</v>
      </c>
      <c r="AW247" s="12" t="s">
        <v>35</v>
      </c>
      <c r="AX247" s="12" t="s">
        <v>80</v>
      </c>
      <c r="AY247" s="202" t="s">
        <v>144</v>
      </c>
    </row>
    <row r="248" spans="2:65" s="1" customFormat="1" ht="16.5" customHeight="1" x14ac:dyDescent="0.3">
      <c r="B248" s="182"/>
      <c r="C248" s="217" t="s">
        <v>506</v>
      </c>
      <c r="D248" s="217" t="s">
        <v>440</v>
      </c>
      <c r="E248" s="218" t="s">
        <v>507</v>
      </c>
      <c r="F248" s="219" t="s">
        <v>508</v>
      </c>
      <c r="G248" s="220" t="s">
        <v>226</v>
      </c>
      <c r="H248" s="221">
        <v>582.62400000000002</v>
      </c>
      <c r="I248" s="222"/>
      <c r="J248" s="223">
        <f>ROUND(I248*H248,2)</f>
        <v>0</v>
      </c>
      <c r="K248" s="219" t="s">
        <v>227</v>
      </c>
      <c r="L248" s="224"/>
      <c r="M248" s="225" t="s">
        <v>5</v>
      </c>
      <c r="N248" s="226" t="s">
        <v>43</v>
      </c>
      <c r="O248" s="43"/>
      <c r="P248" s="192">
        <f>O248*H248</f>
        <v>0</v>
      </c>
      <c r="Q248" s="192">
        <v>2.9999999999999997E-4</v>
      </c>
      <c r="R248" s="192">
        <f>Q248*H248</f>
        <v>0.1747872</v>
      </c>
      <c r="S248" s="192">
        <v>0</v>
      </c>
      <c r="T248" s="193">
        <f>S248*H248</f>
        <v>0</v>
      </c>
      <c r="AR248" s="25" t="s">
        <v>176</v>
      </c>
      <c r="AT248" s="25" t="s">
        <v>440</v>
      </c>
      <c r="AU248" s="25" t="s">
        <v>82</v>
      </c>
      <c r="AY248" s="25" t="s">
        <v>144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25" t="s">
        <v>80</v>
      </c>
      <c r="BK248" s="194">
        <f>ROUND(I248*H248,2)</f>
        <v>0</v>
      </c>
      <c r="BL248" s="25" t="s">
        <v>161</v>
      </c>
      <c r="BM248" s="25" t="s">
        <v>509</v>
      </c>
    </row>
    <row r="249" spans="2:65" s="1" customFormat="1" x14ac:dyDescent="0.3">
      <c r="B249" s="42"/>
      <c r="D249" s="195" t="s">
        <v>153</v>
      </c>
      <c r="F249" s="196" t="s">
        <v>508</v>
      </c>
      <c r="I249" s="157"/>
      <c r="L249" s="42"/>
      <c r="M249" s="197"/>
      <c r="N249" s="43"/>
      <c r="O249" s="43"/>
      <c r="P249" s="43"/>
      <c r="Q249" s="43"/>
      <c r="R249" s="43"/>
      <c r="S249" s="43"/>
      <c r="T249" s="71"/>
      <c r="AT249" s="25" t="s">
        <v>153</v>
      </c>
      <c r="AU249" s="25" t="s">
        <v>82</v>
      </c>
    </row>
    <row r="250" spans="2:65" s="12" customFormat="1" x14ac:dyDescent="0.3">
      <c r="B250" s="201"/>
      <c r="D250" s="195" t="s">
        <v>230</v>
      </c>
      <c r="F250" s="203" t="s">
        <v>510</v>
      </c>
      <c r="H250" s="204">
        <v>582.62400000000002</v>
      </c>
      <c r="I250" s="205"/>
      <c r="L250" s="201"/>
      <c r="M250" s="206"/>
      <c r="N250" s="207"/>
      <c r="O250" s="207"/>
      <c r="P250" s="207"/>
      <c r="Q250" s="207"/>
      <c r="R250" s="207"/>
      <c r="S250" s="207"/>
      <c r="T250" s="208"/>
      <c r="AT250" s="202" t="s">
        <v>230</v>
      </c>
      <c r="AU250" s="202" t="s">
        <v>82</v>
      </c>
      <c r="AV250" s="12" t="s">
        <v>82</v>
      </c>
      <c r="AW250" s="12" t="s">
        <v>6</v>
      </c>
      <c r="AX250" s="12" t="s">
        <v>80</v>
      </c>
      <c r="AY250" s="202" t="s">
        <v>144</v>
      </c>
    </row>
    <row r="251" spans="2:65" s="1" customFormat="1" ht="16.5" customHeight="1" x14ac:dyDescent="0.3">
      <c r="B251" s="182"/>
      <c r="C251" s="183" t="s">
        <v>511</v>
      </c>
      <c r="D251" s="183" t="s">
        <v>147</v>
      </c>
      <c r="E251" s="184" t="s">
        <v>512</v>
      </c>
      <c r="F251" s="185" t="s">
        <v>513</v>
      </c>
      <c r="G251" s="186" t="s">
        <v>289</v>
      </c>
      <c r="H251" s="187">
        <v>12.24</v>
      </c>
      <c r="I251" s="188"/>
      <c r="J251" s="189">
        <f>ROUND(I251*H251,2)</f>
        <v>0</v>
      </c>
      <c r="K251" s="185" t="s">
        <v>227</v>
      </c>
      <c r="L251" s="42"/>
      <c r="M251" s="190" t="s">
        <v>5</v>
      </c>
      <c r="N251" s="191" t="s">
        <v>43</v>
      </c>
      <c r="O251" s="43"/>
      <c r="P251" s="192">
        <f>O251*H251</f>
        <v>0</v>
      </c>
      <c r="Q251" s="192">
        <v>0</v>
      </c>
      <c r="R251" s="192">
        <f>Q251*H251</f>
        <v>0</v>
      </c>
      <c r="S251" s="192">
        <v>0</v>
      </c>
      <c r="T251" s="193">
        <f>S251*H251</f>
        <v>0</v>
      </c>
      <c r="AR251" s="25" t="s">
        <v>161</v>
      </c>
      <c r="AT251" s="25" t="s">
        <v>147</v>
      </c>
      <c r="AU251" s="25" t="s">
        <v>82</v>
      </c>
      <c r="AY251" s="25" t="s">
        <v>144</v>
      </c>
      <c r="BE251" s="194">
        <f>IF(N251="základní",J251,0)</f>
        <v>0</v>
      </c>
      <c r="BF251" s="194">
        <f>IF(N251="snížená",J251,0)</f>
        <v>0</v>
      </c>
      <c r="BG251" s="194">
        <f>IF(N251="zákl. přenesená",J251,0)</f>
        <v>0</v>
      </c>
      <c r="BH251" s="194">
        <f>IF(N251="sníž. přenesená",J251,0)</f>
        <v>0</v>
      </c>
      <c r="BI251" s="194">
        <f>IF(N251="nulová",J251,0)</f>
        <v>0</v>
      </c>
      <c r="BJ251" s="25" t="s">
        <v>80</v>
      </c>
      <c r="BK251" s="194">
        <f>ROUND(I251*H251,2)</f>
        <v>0</v>
      </c>
      <c r="BL251" s="25" t="s">
        <v>161</v>
      </c>
      <c r="BM251" s="25" t="s">
        <v>514</v>
      </c>
    </row>
    <row r="252" spans="2:65" s="1" customFormat="1" x14ac:dyDescent="0.3">
      <c r="B252" s="42"/>
      <c r="D252" s="195" t="s">
        <v>153</v>
      </c>
      <c r="F252" s="196" t="s">
        <v>515</v>
      </c>
      <c r="I252" s="157"/>
      <c r="L252" s="42"/>
      <c r="M252" s="197"/>
      <c r="N252" s="43"/>
      <c r="O252" s="43"/>
      <c r="P252" s="43"/>
      <c r="Q252" s="43"/>
      <c r="R252" s="43"/>
      <c r="S252" s="43"/>
      <c r="T252" s="71"/>
      <c r="AT252" s="25" t="s">
        <v>153</v>
      </c>
      <c r="AU252" s="25" t="s">
        <v>82</v>
      </c>
    </row>
    <row r="253" spans="2:65" s="12" customFormat="1" x14ac:dyDescent="0.3">
      <c r="B253" s="201"/>
      <c r="D253" s="195" t="s">
        <v>230</v>
      </c>
      <c r="E253" s="202" t="s">
        <v>5</v>
      </c>
      <c r="F253" s="203" t="s">
        <v>516</v>
      </c>
      <c r="H253" s="204">
        <v>12.24</v>
      </c>
      <c r="I253" s="205"/>
      <c r="L253" s="201"/>
      <c r="M253" s="206"/>
      <c r="N253" s="207"/>
      <c r="O253" s="207"/>
      <c r="P253" s="207"/>
      <c r="Q253" s="207"/>
      <c r="R253" s="207"/>
      <c r="S253" s="207"/>
      <c r="T253" s="208"/>
      <c r="AT253" s="202" t="s">
        <v>230</v>
      </c>
      <c r="AU253" s="202" t="s">
        <v>82</v>
      </c>
      <c r="AV253" s="12" t="s">
        <v>82</v>
      </c>
      <c r="AW253" s="12" t="s">
        <v>35</v>
      </c>
      <c r="AX253" s="12" t="s">
        <v>80</v>
      </c>
      <c r="AY253" s="202" t="s">
        <v>144</v>
      </c>
    </row>
    <row r="254" spans="2:65" s="1" customFormat="1" ht="16.5" customHeight="1" x14ac:dyDescent="0.3">
      <c r="B254" s="182"/>
      <c r="C254" s="183" t="s">
        <v>517</v>
      </c>
      <c r="D254" s="183" t="s">
        <v>147</v>
      </c>
      <c r="E254" s="184" t="s">
        <v>518</v>
      </c>
      <c r="F254" s="185" t="s">
        <v>519</v>
      </c>
      <c r="G254" s="186" t="s">
        <v>283</v>
      </c>
      <c r="H254" s="187">
        <v>272</v>
      </c>
      <c r="I254" s="188"/>
      <c r="J254" s="189">
        <f>ROUND(I254*H254,2)</f>
        <v>0</v>
      </c>
      <c r="K254" s="185" t="s">
        <v>227</v>
      </c>
      <c r="L254" s="42"/>
      <c r="M254" s="190" t="s">
        <v>5</v>
      </c>
      <c r="N254" s="191" t="s">
        <v>43</v>
      </c>
      <c r="O254" s="43"/>
      <c r="P254" s="192">
        <f>O254*H254</f>
        <v>0</v>
      </c>
      <c r="Q254" s="192">
        <v>1.16E-3</v>
      </c>
      <c r="R254" s="192">
        <f>Q254*H254</f>
        <v>0.31552000000000002</v>
      </c>
      <c r="S254" s="192">
        <v>0</v>
      </c>
      <c r="T254" s="193">
        <f>S254*H254</f>
        <v>0</v>
      </c>
      <c r="AR254" s="25" t="s">
        <v>161</v>
      </c>
      <c r="AT254" s="25" t="s">
        <v>147</v>
      </c>
      <c r="AU254" s="25" t="s">
        <v>82</v>
      </c>
      <c r="AY254" s="25" t="s">
        <v>144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25" t="s">
        <v>80</v>
      </c>
      <c r="BK254" s="194">
        <f>ROUND(I254*H254,2)</f>
        <v>0</v>
      </c>
      <c r="BL254" s="25" t="s">
        <v>161</v>
      </c>
      <c r="BM254" s="25" t="s">
        <v>520</v>
      </c>
    </row>
    <row r="255" spans="2:65" s="1" customFormat="1" x14ac:dyDescent="0.3">
      <c r="B255" s="42"/>
      <c r="D255" s="195" t="s">
        <v>153</v>
      </c>
      <c r="F255" s="196" t="s">
        <v>521</v>
      </c>
      <c r="I255" s="157"/>
      <c r="L255" s="42"/>
      <c r="M255" s="197"/>
      <c r="N255" s="43"/>
      <c r="O255" s="43"/>
      <c r="P255" s="43"/>
      <c r="Q255" s="43"/>
      <c r="R255" s="43"/>
      <c r="S255" s="43"/>
      <c r="T255" s="71"/>
      <c r="AT255" s="25" t="s">
        <v>153</v>
      </c>
      <c r="AU255" s="25" t="s">
        <v>82</v>
      </c>
    </row>
    <row r="256" spans="2:65" s="12" customFormat="1" x14ac:dyDescent="0.3">
      <c r="B256" s="201"/>
      <c r="D256" s="195" t="s">
        <v>230</v>
      </c>
      <c r="E256" s="202" t="s">
        <v>5</v>
      </c>
      <c r="F256" s="203" t="s">
        <v>522</v>
      </c>
      <c r="H256" s="204">
        <v>272</v>
      </c>
      <c r="I256" s="205"/>
      <c r="L256" s="201"/>
      <c r="M256" s="206"/>
      <c r="N256" s="207"/>
      <c r="O256" s="207"/>
      <c r="P256" s="207"/>
      <c r="Q256" s="207"/>
      <c r="R256" s="207"/>
      <c r="S256" s="207"/>
      <c r="T256" s="208"/>
      <c r="AT256" s="202" t="s">
        <v>230</v>
      </c>
      <c r="AU256" s="202" t="s">
        <v>82</v>
      </c>
      <c r="AV256" s="12" t="s">
        <v>82</v>
      </c>
      <c r="AW256" s="12" t="s">
        <v>35</v>
      </c>
      <c r="AX256" s="12" t="s">
        <v>80</v>
      </c>
      <c r="AY256" s="202" t="s">
        <v>144</v>
      </c>
    </row>
    <row r="257" spans="2:65" s="11" customFormat="1" ht="29.85" customHeight="1" x14ac:dyDescent="0.3">
      <c r="B257" s="169"/>
      <c r="D257" s="170" t="s">
        <v>71</v>
      </c>
      <c r="E257" s="180" t="s">
        <v>143</v>
      </c>
      <c r="F257" s="180" t="s">
        <v>523</v>
      </c>
      <c r="I257" s="172"/>
      <c r="J257" s="181">
        <f>BK257</f>
        <v>0</v>
      </c>
      <c r="L257" s="169"/>
      <c r="M257" s="174"/>
      <c r="N257" s="175"/>
      <c r="O257" s="175"/>
      <c r="P257" s="176">
        <f>SUM(P258:P321)</f>
        <v>0</v>
      </c>
      <c r="Q257" s="175"/>
      <c r="R257" s="176">
        <f>SUM(R258:R321)</f>
        <v>3.3817180000000002</v>
      </c>
      <c r="S257" s="175"/>
      <c r="T257" s="177">
        <f>SUM(T258:T321)</f>
        <v>0</v>
      </c>
      <c r="AR257" s="170" t="s">
        <v>80</v>
      </c>
      <c r="AT257" s="178" t="s">
        <v>71</v>
      </c>
      <c r="AU257" s="178" t="s">
        <v>80</v>
      </c>
      <c r="AY257" s="170" t="s">
        <v>144</v>
      </c>
      <c r="BK257" s="179">
        <f>SUM(BK258:BK321)</f>
        <v>0</v>
      </c>
    </row>
    <row r="258" spans="2:65" s="1" customFormat="1" ht="16.5" customHeight="1" x14ac:dyDescent="0.3">
      <c r="B258" s="182"/>
      <c r="C258" s="183" t="s">
        <v>524</v>
      </c>
      <c r="D258" s="183" t="s">
        <v>147</v>
      </c>
      <c r="E258" s="184" t="s">
        <v>525</v>
      </c>
      <c r="F258" s="185" t="s">
        <v>526</v>
      </c>
      <c r="G258" s="186" t="s">
        <v>226</v>
      </c>
      <c r="H258" s="187">
        <v>545.86</v>
      </c>
      <c r="I258" s="188"/>
      <c r="J258" s="189">
        <f>ROUND(I258*H258,2)</f>
        <v>0</v>
      </c>
      <c r="K258" s="185" t="s">
        <v>227</v>
      </c>
      <c r="L258" s="42"/>
      <c r="M258" s="190" t="s">
        <v>5</v>
      </c>
      <c r="N258" s="191" t="s">
        <v>43</v>
      </c>
      <c r="O258" s="43"/>
      <c r="P258" s="192">
        <f>O258*H258</f>
        <v>0</v>
      </c>
      <c r="Q258" s="192">
        <v>0</v>
      </c>
      <c r="R258" s="192">
        <f>Q258*H258</f>
        <v>0</v>
      </c>
      <c r="S258" s="192">
        <v>0</v>
      </c>
      <c r="T258" s="193">
        <f>S258*H258</f>
        <v>0</v>
      </c>
      <c r="AR258" s="25" t="s">
        <v>161</v>
      </c>
      <c r="AT258" s="25" t="s">
        <v>147</v>
      </c>
      <c r="AU258" s="25" t="s">
        <v>82</v>
      </c>
      <c r="AY258" s="25" t="s">
        <v>144</v>
      </c>
      <c r="BE258" s="194">
        <f>IF(N258="základní",J258,0)</f>
        <v>0</v>
      </c>
      <c r="BF258" s="194">
        <f>IF(N258="snížená",J258,0)</f>
        <v>0</v>
      </c>
      <c r="BG258" s="194">
        <f>IF(N258="zákl. přenesená",J258,0)</f>
        <v>0</v>
      </c>
      <c r="BH258" s="194">
        <f>IF(N258="sníž. přenesená",J258,0)</f>
        <v>0</v>
      </c>
      <c r="BI258" s="194">
        <f>IF(N258="nulová",J258,0)</f>
        <v>0</v>
      </c>
      <c r="BJ258" s="25" t="s">
        <v>80</v>
      </c>
      <c r="BK258" s="194">
        <f>ROUND(I258*H258,2)</f>
        <v>0</v>
      </c>
      <c r="BL258" s="25" t="s">
        <v>161</v>
      </c>
      <c r="BM258" s="25" t="s">
        <v>527</v>
      </c>
    </row>
    <row r="259" spans="2:65" s="1" customFormat="1" x14ac:dyDescent="0.3">
      <c r="B259" s="42"/>
      <c r="D259" s="195" t="s">
        <v>153</v>
      </c>
      <c r="F259" s="196" t="s">
        <v>528</v>
      </c>
      <c r="I259" s="157"/>
      <c r="L259" s="42"/>
      <c r="M259" s="197"/>
      <c r="N259" s="43"/>
      <c r="O259" s="43"/>
      <c r="P259" s="43"/>
      <c r="Q259" s="43"/>
      <c r="R259" s="43"/>
      <c r="S259" s="43"/>
      <c r="T259" s="71"/>
      <c r="AT259" s="25" t="s">
        <v>153</v>
      </c>
      <c r="AU259" s="25" t="s">
        <v>82</v>
      </c>
    </row>
    <row r="260" spans="2:65" s="12" customFormat="1" x14ac:dyDescent="0.3">
      <c r="B260" s="201"/>
      <c r="D260" s="195" t="s">
        <v>230</v>
      </c>
      <c r="E260" s="202" t="s">
        <v>5</v>
      </c>
      <c r="F260" s="203" t="s">
        <v>468</v>
      </c>
      <c r="H260" s="204">
        <v>392</v>
      </c>
      <c r="I260" s="205"/>
      <c r="L260" s="201"/>
      <c r="M260" s="206"/>
      <c r="N260" s="207"/>
      <c r="O260" s="207"/>
      <c r="P260" s="207"/>
      <c r="Q260" s="207"/>
      <c r="R260" s="207"/>
      <c r="S260" s="207"/>
      <c r="T260" s="208"/>
      <c r="AT260" s="202" t="s">
        <v>230</v>
      </c>
      <c r="AU260" s="202" t="s">
        <v>82</v>
      </c>
      <c r="AV260" s="12" t="s">
        <v>82</v>
      </c>
      <c r="AW260" s="12" t="s">
        <v>35</v>
      </c>
      <c r="AX260" s="12" t="s">
        <v>72</v>
      </c>
      <c r="AY260" s="202" t="s">
        <v>144</v>
      </c>
    </row>
    <row r="261" spans="2:65" s="12" customFormat="1" x14ac:dyDescent="0.3">
      <c r="B261" s="201"/>
      <c r="D261" s="195" t="s">
        <v>230</v>
      </c>
      <c r="E261" s="202" t="s">
        <v>5</v>
      </c>
      <c r="F261" s="203" t="s">
        <v>267</v>
      </c>
      <c r="H261" s="204">
        <v>153.86000000000001</v>
      </c>
      <c r="I261" s="205"/>
      <c r="L261" s="201"/>
      <c r="M261" s="206"/>
      <c r="N261" s="207"/>
      <c r="O261" s="207"/>
      <c r="P261" s="207"/>
      <c r="Q261" s="207"/>
      <c r="R261" s="207"/>
      <c r="S261" s="207"/>
      <c r="T261" s="208"/>
      <c r="AT261" s="202" t="s">
        <v>230</v>
      </c>
      <c r="AU261" s="202" t="s">
        <v>82</v>
      </c>
      <c r="AV261" s="12" t="s">
        <v>82</v>
      </c>
      <c r="AW261" s="12" t="s">
        <v>35</v>
      </c>
      <c r="AX261" s="12" t="s">
        <v>72</v>
      </c>
      <c r="AY261" s="202" t="s">
        <v>144</v>
      </c>
    </row>
    <row r="262" spans="2:65" s="13" customFormat="1" x14ac:dyDescent="0.3">
      <c r="B262" s="209"/>
      <c r="D262" s="195" t="s">
        <v>230</v>
      </c>
      <c r="E262" s="210" t="s">
        <v>5</v>
      </c>
      <c r="F262" s="211" t="s">
        <v>242</v>
      </c>
      <c r="H262" s="212">
        <v>545.86</v>
      </c>
      <c r="I262" s="213"/>
      <c r="L262" s="209"/>
      <c r="M262" s="214"/>
      <c r="N262" s="215"/>
      <c r="O262" s="215"/>
      <c r="P262" s="215"/>
      <c r="Q262" s="215"/>
      <c r="R262" s="215"/>
      <c r="S262" s="215"/>
      <c r="T262" s="216"/>
      <c r="AT262" s="210" t="s">
        <v>230</v>
      </c>
      <c r="AU262" s="210" t="s">
        <v>82</v>
      </c>
      <c r="AV262" s="13" t="s">
        <v>161</v>
      </c>
      <c r="AW262" s="13" t="s">
        <v>35</v>
      </c>
      <c r="AX262" s="13" t="s">
        <v>80</v>
      </c>
      <c r="AY262" s="210" t="s">
        <v>144</v>
      </c>
    </row>
    <row r="263" spans="2:65" s="1" customFormat="1" ht="16.5" customHeight="1" x14ac:dyDescent="0.3">
      <c r="B263" s="182"/>
      <c r="C263" s="183" t="s">
        <v>529</v>
      </c>
      <c r="D263" s="183" t="s">
        <v>147</v>
      </c>
      <c r="E263" s="184" t="s">
        <v>530</v>
      </c>
      <c r="F263" s="185" t="s">
        <v>531</v>
      </c>
      <c r="G263" s="186" t="s">
        <v>226</v>
      </c>
      <c r="H263" s="187">
        <v>805</v>
      </c>
      <c r="I263" s="188"/>
      <c r="J263" s="189">
        <f>ROUND(I263*H263,2)</f>
        <v>0</v>
      </c>
      <c r="K263" s="185" t="s">
        <v>227</v>
      </c>
      <c r="L263" s="42"/>
      <c r="M263" s="190" t="s">
        <v>5</v>
      </c>
      <c r="N263" s="191" t="s">
        <v>43</v>
      </c>
      <c r="O263" s="43"/>
      <c r="P263" s="192">
        <f>O263*H263</f>
        <v>0</v>
      </c>
      <c r="Q263" s="192">
        <v>0</v>
      </c>
      <c r="R263" s="192">
        <f>Q263*H263</f>
        <v>0</v>
      </c>
      <c r="S263" s="192">
        <v>0</v>
      </c>
      <c r="T263" s="193">
        <f>S263*H263</f>
        <v>0</v>
      </c>
      <c r="AR263" s="25" t="s">
        <v>161</v>
      </c>
      <c r="AT263" s="25" t="s">
        <v>147</v>
      </c>
      <c r="AU263" s="25" t="s">
        <v>82</v>
      </c>
      <c r="AY263" s="25" t="s">
        <v>144</v>
      </c>
      <c r="BE263" s="194">
        <f>IF(N263="základní",J263,0)</f>
        <v>0</v>
      </c>
      <c r="BF263" s="194">
        <f>IF(N263="snížená",J263,0)</f>
        <v>0</v>
      </c>
      <c r="BG263" s="194">
        <f>IF(N263="zákl. přenesená",J263,0)</f>
        <v>0</v>
      </c>
      <c r="BH263" s="194">
        <f>IF(N263="sníž. přenesená",J263,0)</f>
        <v>0</v>
      </c>
      <c r="BI263" s="194">
        <f>IF(N263="nulová",J263,0)</f>
        <v>0</v>
      </c>
      <c r="BJ263" s="25" t="s">
        <v>80</v>
      </c>
      <c r="BK263" s="194">
        <f>ROUND(I263*H263,2)</f>
        <v>0</v>
      </c>
      <c r="BL263" s="25" t="s">
        <v>161</v>
      </c>
      <c r="BM263" s="25" t="s">
        <v>532</v>
      </c>
    </row>
    <row r="264" spans="2:65" s="1" customFormat="1" x14ac:dyDescent="0.3">
      <c r="B264" s="42"/>
      <c r="D264" s="195" t="s">
        <v>153</v>
      </c>
      <c r="F264" s="196" t="s">
        <v>533</v>
      </c>
      <c r="I264" s="157"/>
      <c r="L264" s="42"/>
      <c r="M264" s="197"/>
      <c r="N264" s="43"/>
      <c r="O264" s="43"/>
      <c r="P264" s="43"/>
      <c r="Q264" s="43"/>
      <c r="R264" s="43"/>
      <c r="S264" s="43"/>
      <c r="T264" s="71"/>
      <c r="AT264" s="25" t="s">
        <v>153</v>
      </c>
      <c r="AU264" s="25" t="s">
        <v>82</v>
      </c>
    </row>
    <row r="265" spans="2:65" s="12" customFormat="1" x14ac:dyDescent="0.3">
      <c r="B265" s="201"/>
      <c r="D265" s="195" t="s">
        <v>230</v>
      </c>
      <c r="E265" s="202" t="s">
        <v>5</v>
      </c>
      <c r="F265" s="203" t="s">
        <v>467</v>
      </c>
      <c r="H265" s="204">
        <v>805</v>
      </c>
      <c r="I265" s="205"/>
      <c r="L265" s="201"/>
      <c r="M265" s="206"/>
      <c r="N265" s="207"/>
      <c r="O265" s="207"/>
      <c r="P265" s="207"/>
      <c r="Q265" s="207"/>
      <c r="R265" s="207"/>
      <c r="S265" s="207"/>
      <c r="T265" s="208"/>
      <c r="AT265" s="202" t="s">
        <v>230</v>
      </c>
      <c r="AU265" s="202" t="s">
        <v>82</v>
      </c>
      <c r="AV265" s="12" t="s">
        <v>82</v>
      </c>
      <c r="AW265" s="12" t="s">
        <v>35</v>
      </c>
      <c r="AX265" s="12" t="s">
        <v>80</v>
      </c>
      <c r="AY265" s="202" t="s">
        <v>144</v>
      </c>
    </row>
    <row r="266" spans="2:65" s="1" customFormat="1" ht="16.5" customHeight="1" x14ac:dyDescent="0.3">
      <c r="B266" s="182"/>
      <c r="C266" s="183" t="s">
        <v>534</v>
      </c>
      <c r="D266" s="183" t="s">
        <v>147</v>
      </c>
      <c r="E266" s="184" t="s">
        <v>535</v>
      </c>
      <c r="F266" s="185" t="s">
        <v>536</v>
      </c>
      <c r="G266" s="186" t="s">
        <v>226</v>
      </c>
      <c r="H266" s="187">
        <v>805</v>
      </c>
      <c r="I266" s="188"/>
      <c r="J266" s="189">
        <f>ROUND(I266*H266,2)</f>
        <v>0</v>
      </c>
      <c r="K266" s="185" t="s">
        <v>227</v>
      </c>
      <c r="L266" s="42"/>
      <c r="M266" s="190" t="s">
        <v>5</v>
      </c>
      <c r="N266" s="191" t="s">
        <v>43</v>
      </c>
      <c r="O266" s="43"/>
      <c r="P266" s="192">
        <f>O266*H266</f>
        <v>0</v>
      </c>
      <c r="Q266" s="192">
        <v>0</v>
      </c>
      <c r="R266" s="192">
        <f>Q266*H266</f>
        <v>0</v>
      </c>
      <c r="S266" s="192">
        <v>0</v>
      </c>
      <c r="T266" s="193">
        <f>S266*H266</f>
        <v>0</v>
      </c>
      <c r="AR266" s="25" t="s">
        <v>161</v>
      </c>
      <c r="AT266" s="25" t="s">
        <v>147</v>
      </c>
      <c r="AU266" s="25" t="s">
        <v>82</v>
      </c>
      <c r="AY266" s="25" t="s">
        <v>144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25" t="s">
        <v>80</v>
      </c>
      <c r="BK266" s="194">
        <f>ROUND(I266*H266,2)</f>
        <v>0</v>
      </c>
      <c r="BL266" s="25" t="s">
        <v>161</v>
      </c>
      <c r="BM266" s="25" t="s">
        <v>537</v>
      </c>
    </row>
    <row r="267" spans="2:65" s="1" customFormat="1" x14ac:dyDescent="0.3">
      <c r="B267" s="42"/>
      <c r="D267" s="195" t="s">
        <v>153</v>
      </c>
      <c r="F267" s="196" t="s">
        <v>538</v>
      </c>
      <c r="I267" s="157"/>
      <c r="L267" s="42"/>
      <c r="M267" s="197"/>
      <c r="N267" s="43"/>
      <c r="O267" s="43"/>
      <c r="P267" s="43"/>
      <c r="Q267" s="43"/>
      <c r="R267" s="43"/>
      <c r="S267" s="43"/>
      <c r="T267" s="71"/>
      <c r="AT267" s="25" t="s">
        <v>153</v>
      </c>
      <c r="AU267" s="25" t="s">
        <v>82</v>
      </c>
    </row>
    <row r="268" spans="2:65" s="12" customFormat="1" x14ac:dyDescent="0.3">
      <c r="B268" s="201"/>
      <c r="D268" s="195" t="s">
        <v>230</v>
      </c>
      <c r="E268" s="202" t="s">
        <v>5</v>
      </c>
      <c r="F268" s="203" t="s">
        <v>467</v>
      </c>
      <c r="H268" s="204">
        <v>805</v>
      </c>
      <c r="I268" s="205"/>
      <c r="L268" s="201"/>
      <c r="M268" s="206"/>
      <c r="N268" s="207"/>
      <c r="O268" s="207"/>
      <c r="P268" s="207"/>
      <c r="Q268" s="207"/>
      <c r="R268" s="207"/>
      <c r="S268" s="207"/>
      <c r="T268" s="208"/>
      <c r="AT268" s="202" t="s">
        <v>230</v>
      </c>
      <c r="AU268" s="202" t="s">
        <v>82</v>
      </c>
      <c r="AV268" s="12" t="s">
        <v>82</v>
      </c>
      <c r="AW268" s="12" t="s">
        <v>35</v>
      </c>
      <c r="AX268" s="12" t="s">
        <v>80</v>
      </c>
      <c r="AY268" s="202" t="s">
        <v>144</v>
      </c>
    </row>
    <row r="269" spans="2:65" s="1" customFormat="1" ht="16.5" customHeight="1" x14ac:dyDescent="0.3">
      <c r="B269" s="182"/>
      <c r="C269" s="183" t="s">
        <v>539</v>
      </c>
      <c r="D269" s="183" t="s">
        <v>147</v>
      </c>
      <c r="E269" s="184" t="s">
        <v>540</v>
      </c>
      <c r="F269" s="185" t="s">
        <v>541</v>
      </c>
      <c r="G269" s="186" t="s">
        <v>226</v>
      </c>
      <c r="H269" s="187">
        <v>545.86</v>
      </c>
      <c r="I269" s="188"/>
      <c r="J269" s="189">
        <f>ROUND(I269*H269,2)</f>
        <v>0</v>
      </c>
      <c r="K269" s="185" t="s">
        <v>227</v>
      </c>
      <c r="L269" s="42"/>
      <c r="M269" s="190" t="s">
        <v>5</v>
      </c>
      <c r="N269" s="191" t="s">
        <v>43</v>
      </c>
      <c r="O269" s="43"/>
      <c r="P269" s="192">
        <f>O269*H269</f>
        <v>0</v>
      </c>
      <c r="Q269" s="192">
        <v>0</v>
      </c>
      <c r="R269" s="192">
        <f>Q269*H269</f>
        <v>0</v>
      </c>
      <c r="S269" s="192">
        <v>0</v>
      </c>
      <c r="T269" s="193">
        <f>S269*H269</f>
        <v>0</v>
      </c>
      <c r="AR269" s="25" t="s">
        <v>161</v>
      </c>
      <c r="AT269" s="25" t="s">
        <v>147</v>
      </c>
      <c r="AU269" s="25" t="s">
        <v>82</v>
      </c>
      <c r="AY269" s="25" t="s">
        <v>144</v>
      </c>
      <c r="BE269" s="194">
        <f>IF(N269="základní",J269,0)</f>
        <v>0</v>
      </c>
      <c r="BF269" s="194">
        <f>IF(N269="snížená",J269,0)</f>
        <v>0</v>
      </c>
      <c r="BG269" s="194">
        <f>IF(N269="zákl. přenesená",J269,0)</f>
        <v>0</v>
      </c>
      <c r="BH269" s="194">
        <f>IF(N269="sníž. přenesená",J269,0)</f>
        <v>0</v>
      </c>
      <c r="BI269" s="194">
        <f>IF(N269="nulová",J269,0)</f>
        <v>0</v>
      </c>
      <c r="BJ269" s="25" t="s">
        <v>80</v>
      </c>
      <c r="BK269" s="194">
        <f>ROUND(I269*H269,2)</f>
        <v>0</v>
      </c>
      <c r="BL269" s="25" t="s">
        <v>161</v>
      </c>
      <c r="BM269" s="25" t="s">
        <v>542</v>
      </c>
    </row>
    <row r="270" spans="2:65" s="1" customFormat="1" ht="27" x14ac:dyDescent="0.3">
      <c r="B270" s="42"/>
      <c r="D270" s="195" t="s">
        <v>153</v>
      </c>
      <c r="F270" s="196" t="s">
        <v>543</v>
      </c>
      <c r="I270" s="157"/>
      <c r="L270" s="42"/>
      <c r="M270" s="197"/>
      <c r="N270" s="43"/>
      <c r="O270" s="43"/>
      <c r="P270" s="43"/>
      <c r="Q270" s="43"/>
      <c r="R270" s="43"/>
      <c r="S270" s="43"/>
      <c r="T270" s="71"/>
      <c r="AT270" s="25" t="s">
        <v>153</v>
      </c>
      <c r="AU270" s="25" t="s">
        <v>82</v>
      </c>
    </row>
    <row r="271" spans="2:65" s="12" customFormat="1" x14ac:dyDescent="0.3">
      <c r="B271" s="201"/>
      <c r="D271" s="195" t="s">
        <v>230</v>
      </c>
      <c r="E271" s="202" t="s">
        <v>5</v>
      </c>
      <c r="F271" s="203" t="s">
        <v>468</v>
      </c>
      <c r="H271" s="204">
        <v>392</v>
      </c>
      <c r="I271" s="205"/>
      <c r="L271" s="201"/>
      <c r="M271" s="206"/>
      <c r="N271" s="207"/>
      <c r="O271" s="207"/>
      <c r="P271" s="207"/>
      <c r="Q271" s="207"/>
      <c r="R271" s="207"/>
      <c r="S271" s="207"/>
      <c r="T271" s="208"/>
      <c r="AT271" s="202" t="s">
        <v>230</v>
      </c>
      <c r="AU271" s="202" t="s">
        <v>82</v>
      </c>
      <c r="AV271" s="12" t="s">
        <v>82</v>
      </c>
      <c r="AW271" s="12" t="s">
        <v>35</v>
      </c>
      <c r="AX271" s="12" t="s">
        <v>72</v>
      </c>
      <c r="AY271" s="202" t="s">
        <v>144</v>
      </c>
    </row>
    <row r="272" spans="2:65" s="12" customFormat="1" x14ac:dyDescent="0.3">
      <c r="B272" s="201"/>
      <c r="D272" s="195" t="s">
        <v>230</v>
      </c>
      <c r="E272" s="202" t="s">
        <v>5</v>
      </c>
      <c r="F272" s="203" t="s">
        <v>267</v>
      </c>
      <c r="H272" s="204">
        <v>153.86000000000001</v>
      </c>
      <c r="I272" s="205"/>
      <c r="L272" s="201"/>
      <c r="M272" s="206"/>
      <c r="N272" s="207"/>
      <c r="O272" s="207"/>
      <c r="P272" s="207"/>
      <c r="Q272" s="207"/>
      <c r="R272" s="207"/>
      <c r="S272" s="207"/>
      <c r="T272" s="208"/>
      <c r="AT272" s="202" t="s">
        <v>230</v>
      </c>
      <c r="AU272" s="202" t="s">
        <v>82</v>
      </c>
      <c r="AV272" s="12" t="s">
        <v>82</v>
      </c>
      <c r="AW272" s="12" t="s">
        <v>35</v>
      </c>
      <c r="AX272" s="12" t="s">
        <v>72</v>
      </c>
      <c r="AY272" s="202" t="s">
        <v>144</v>
      </c>
    </row>
    <row r="273" spans="2:65" s="13" customFormat="1" x14ac:dyDescent="0.3">
      <c r="B273" s="209"/>
      <c r="D273" s="195" t="s">
        <v>230</v>
      </c>
      <c r="E273" s="210" t="s">
        <v>5</v>
      </c>
      <c r="F273" s="211" t="s">
        <v>242</v>
      </c>
      <c r="H273" s="212">
        <v>545.86</v>
      </c>
      <c r="I273" s="213"/>
      <c r="L273" s="209"/>
      <c r="M273" s="214"/>
      <c r="N273" s="215"/>
      <c r="O273" s="215"/>
      <c r="P273" s="215"/>
      <c r="Q273" s="215"/>
      <c r="R273" s="215"/>
      <c r="S273" s="215"/>
      <c r="T273" s="216"/>
      <c r="AT273" s="210" t="s">
        <v>230</v>
      </c>
      <c r="AU273" s="210" t="s">
        <v>82</v>
      </c>
      <c r="AV273" s="13" t="s">
        <v>161</v>
      </c>
      <c r="AW273" s="13" t="s">
        <v>35</v>
      </c>
      <c r="AX273" s="13" t="s">
        <v>80</v>
      </c>
      <c r="AY273" s="210" t="s">
        <v>144</v>
      </c>
    </row>
    <row r="274" spans="2:65" s="1" customFormat="1" ht="25.5" customHeight="1" x14ac:dyDescent="0.3">
      <c r="B274" s="182"/>
      <c r="C274" s="183" t="s">
        <v>544</v>
      </c>
      <c r="D274" s="183" t="s">
        <v>147</v>
      </c>
      <c r="E274" s="184" t="s">
        <v>545</v>
      </c>
      <c r="F274" s="185" t="s">
        <v>546</v>
      </c>
      <c r="G274" s="186" t="s">
        <v>226</v>
      </c>
      <c r="H274" s="187">
        <v>3077</v>
      </c>
      <c r="I274" s="188"/>
      <c r="J274" s="189">
        <f>ROUND(I274*H274,2)</f>
        <v>0</v>
      </c>
      <c r="K274" s="185" t="s">
        <v>227</v>
      </c>
      <c r="L274" s="42"/>
      <c r="M274" s="190" t="s">
        <v>5</v>
      </c>
      <c r="N274" s="191" t="s">
        <v>43</v>
      </c>
      <c r="O274" s="43"/>
      <c r="P274" s="192">
        <f>O274*H274</f>
        <v>0</v>
      </c>
      <c r="Q274" s="192">
        <v>0</v>
      </c>
      <c r="R274" s="192">
        <f>Q274*H274</f>
        <v>0</v>
      </c>
      <c r="S274" s="192">
        <v>0</v>
      </c>
      <c r="T274" s="193">
        <f>S274*H274</f>
        <v>0</v>
      </c>
      <c r="AR274" s="25" t="s">
        <v>161</v>
      </c>
      <c r="AT274" s="25" t="s">
        <v>147</v>
      </c>
      <c r="AU274" s="25" t="s">
        <v>82</v>
      </c>
      <c r="AY274" s="25" t="s">
        <v>144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25" t="s">
        <v>80</v>
      </c>
      <c r="BK274" s="194">
        <f>ROUND(I274*H274,2)</f>
        <v>0</v>
      </c>
      <c r="BL274" s="25" t="s">
        <v>161</v>
      </c>
      <c r="BM274" s="25" t="s">
        <v>547</v>
      </c>
    </row>
    <row r="275" spans="2:65" s="1" customFormat="1" ht="27" x14ac:dyDescent="0.3">
      <c r="B275" s="42"/>
      <c r="D275" s="195" t="s">
        <v>153</v>
      </c>
      <c r="F275" s="196" t="s">
        <v>548</v>
      </c>
      <c r="I275" s="157"/>
      <c r="L275" s="42"/>
      <c r="M275" s="197"/>
      <c r="N275" s="43"/>
      <c r="O275" s="43"/>
      <c r="P275" s="43"/>
      <c r="Q275" s="43"/>
      <c r="R275" s="43"/>
      <c r="S275" s="43"/>
      <c r="T275" s="71"/>
      <c r="AT275" s="25" t="s">
        <v>153</v>
      </c>
      <c r="AU275" s="25" t="s">
        <v>82</v>
      </c>
    </row>
    <row r="276" spans="2:65" s="12" customFormat="1" x14ac:dyDescent="0.3">
      <c r="B276" s="201"/>
      <c r="D276" s="195" t="s">
        <v>230</v>
      </c>
      <c r="E276" s="202" t="s">
        <v>5</v>
      </c>
      <c r="F276" s="203" t="s">
        <v>549</v>
      </c>
      <c r="H276" s="204">
        <v>3077</v>
      </c>
      <c r="I276" s="205"/>
      <c r="L276" s="201"/>
      <c r="M276" s="206"/>
      <c r="N276" s="207"/>
      <c r="O276" s="207"/>
      <c r="P276" s="207"/>
      <c r="Q276" s="207"/>
      <c r="R276" s="207"/>
      <c r="S276" s="207"/>
      <c r="T276" s="208"/>
      <c r="AT276" s="202" t="s">
        <v>230</v>
      </c>
      <c r="AU276" s="202" t="s">
        <v>82</v>
      </c>
      <c r="AV276" s="12" t="s">
        <v>82</v>
      </c>
      <c r="AW276" s="12" t="s">
        <v>35</v>
      </c>
      <c r="AX276" s="12" t="s">
        <v>80</v>
      </c>
      <c r="AY276" s="202" t="s">
        <v>144</v>
      </c>
    </row>
    <row r="277" spans="2:65" s="1" customFormat="1" ht="16.5" customHeight="1" x14ac:dyDescent="0.3">
      <c r="B277" s="182"/>
      <c r="C277" s="183" t="s">
        <v>550</v>
      </c>
      <c r="D277" s="183" t="s">
        <v>147</v>
      </c>
      <c r="E277" s="184" t="s">
        <v>551</v>
      </c>
      <c r="F277" s="185" t="s">
        <v>552</v>
      </c>
      <c r="G277" s="186" t="s">
        <v>226</v>
      </c>
      <c r="H277" s="187">
        <v>3077</v>
      </c>
      <c r="I277" s="188"/>
      <c r="J277" s="189">
        <f>ROUND(I277*H277,2)</f>
        <v>0</v>
      </c>
      <c r="K277" s="185" t="s">
        <v>227</v>
      </c>
      <c r="L277" s="42"/>
      <c r="M277" s="190" t="s">
        <v>5</v>
      </c>
      <c r="N277" s="191" t="s">
        <v>43</v>
      </c>
      <c r="O277" s="43"/>
      <c r="P277" s="192">
        <f>O277*H277</f>
        <v>0</v>
      </c>
      <c r="Q277" s="192">
        <v>0</v>
      </c>
      <c r="R277" s="192">
        <f>Q277*H277</f>
        <v>0</v>
      </c>
      <c r="S277" s="192">
        <v>0</v>
      </c>
      <c r="T277" s="193">
        <f>S277*H277</f>
        <v>0</v>
      </c>
      <c r="AR277" s="25" t="s">
        <v>161</v>
      </c>
      <c r="AT277" s="25" t="s">
        <v>147</v>
      </c>
      <c r="AU277" s="25" t="s">
        <v>82</v>
      </c>
      <c r="AY277" s="25" t="s">
        <v>144</v>
      </c>
      <c r="BE277" s="194">
        <f>IF(N277="základní",J277,0)</f>
        <v>0</v>
      </c>
      <c r="BF277" s="194">
        <f>IF(N277="snížená",J277,0)</f>
        <v>0</v>
      </c>
      <c r="BG277" s="194">
        <f>IF(N277="zákl. přenesená",J277,0)</f>
        <v>0</v>
      </c>
      <c r="BH277" s="194">
        <f>IF(N277="sníž. přenesená",J277,0)</f>
        <v>0</v>
      </c>
      <c r="BI277" s="194">
        <f>IF(N277="nulová",J277,0)</f>
        <v>0</v>
      </c>
      <c r="BJ277" s="25" t="s">
        <v>80</v>
      </c>
      <c r="BK277" s="194">
        <f>ROUND(I277*H277,2)</f>
        <v>0</v>
      </c>
      <c r="BL277" s="25" t="s">
        <v>161</v>
      </c>
      <c r="BM277" s="25" t="s">
        <v>553</v>
      </c>
    </row>
    <row r="278" spans="2:65" s="1" customFormat="1" ht="27" x14ac:dyDescent="0.3">
      <c r="B278" s="42"/>
      <c r="D278" s="195" t="s">
        <v>153</v>
      </c>
      <c r="F278" s="196" t="s">
        <v>554</v>
      </c>
      <c r="I278" s="157"/>
      <c r="L278" s="42"/>
      <c r="M278" s="197"/>
      <c r="N278" s="43"/>
      <c r="O278" s="43"/>
      <c r="P278" s="43"/>
      <c r="Q278" s="43"/>
      <c r="R278" s="43"/>
      <c r="S278" s="43"/>
      <c r="T278" s="71"/>
      <c r="AT278" s="25" t="s">
        <v>153</v>
      </c>
      <c r="AU278" s="25" t="s">
        <v>82</v>
      </c>
    </row>
    <row r="279" spans="2:65" s="12" customFormat="1" x14ac:dyDescent="0.3">
      <c r="B279" s="201"/>
      <c r="D279" s="195" t="s">
        <v>230</v>
      </c>
      <c r="E279" s="202" t="s">
        <v>5</v>
      </c>
      <c r="F279" s="203" t="s">
        <v>549</v>
      </c>
      <c r="H279" s="204">
        <v>3077</v>
      </c>
      <c r="I279" s="205"/>
      <c r="L279" s="201"/>
      <c r="M279" s="206"/>
      <c r="N279" s="207"/>
      <c r="O279" s="207"/>
      <c r="P279" s="207"/>
      <c r="Q279" s="207"/>
      <c r="R279" s="207"/>
      <c r="S279" s="207"/>
      <c r="T279" s="208"/>
      <c r="AT279" s="202" t="s">
        <v>230</v>
      </c>
      <c r="AU279" s="202" t="s">
        <v>82</v>
      </c>
      <c r="AV279" s="12" t="s">
        <v>82</v>
      </c>
      <c r="AW279" s="12" t="s">
        <v>35</v>
      </c>
      <c r="AX279" s="12" t="s">
        <v>80</v>
      </c>
      <c r="AY279" s="202" t="s">
        <v>144</v>
      </c>
    </row>
    <row r="280" spans="2:65" s="1" customFormat="1" ht="16.5" customHeight="1" x14ac:dyDescent="0.3">
      <c r="B280" s="182"/>
      <c r="C280" s="183" t="s">
        <v>555</v>
      </c>
      <c r="D280" s="183" t="s">
        <v>147</v>
      </c>
      <c r="E280" s="184" t="s">
        <v>556</v>
      </c>
      <c r="F280" s="185" t="s">
        <v>557</v>
      </c>
      <c r="G280" s="186" t="s">
        <v>283</v>
      </c>
      <c r="H280" s="187">
        <v>100</v>
      </c>
      <c r="I280" s="188"/>
      <c r="J280" s="189">
        <f>ROUND(I280*H280,2)</f>
        <v>0</v>
      </c>
      <c r="K280" s="185" t="s">
        <v>227</v>
      </c>
      <c r="L280" s="42"/>
      <c r="M280" s="190" t="s">
        <v>5</v>
      </c>
      <c r="N280" s="191" t="s">
        <v>43</v>
      </c>
      <c r="O280" s="43"/>
      <c r="P280" s="192">
        <f>O280*H280</f>
        <v>0</v>
      </c>
      <c r="Q280" s="192">
        <v>1.2700000000000001E-3</v>
      </c>
      <c r="R280" s="192">
        <f>Q280*H280</f>
        <v>0.127</v>
      </c>
      <c r="S280" s="192">
        <v>0</v>
      </c>
      <c r="T280" s="193">
        <f>S280*H280</f>
        <v>0</v>
      </c>
      <c r="AR280" s="25" t="s">
        <v>161</v>
      </c>
      <c r="AT280" s="25" t="s">
        <v>147</v>
      </c>
      <c r="AU280" s="25" t="s">
        <v>82</v>
      </c>
      <c r="AY280" s="25" t="s">
        <v>144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25" t="s">
        <v>80</v>
      </c>
      <c r="BK280" s="194">
        <f>ROUND(I280*H280,2)</f>
        <v>0</v>
      </c>
      <c r="BL280" s="25" t="s">
        <v>161</v>
      </c>
      <c r="BM280" s="25" t="s">
        <v>558</v>
      </c>
    </row>
    <row r="281" spans="2:65" s="1" customFormat="1" ht="27" x14ac:dyDescent="0.3">
      <c r="B281" s="42"/>
      <c r="D281" s="195" t="s">
        <v>153</v>
      </c>
      <c r="F281" s="196" t="s">
        <v>559</v>
      </c>
      <c r="I281" s="157"/>
      <c r="L281" s="42"/>
      <c r="M281" s="197"/>
      <c r="N281" s="43"/>
      <c r="O281" s="43"/>
      <c r="P281" s="43"/>
      <c r="Q281" s="43"/>
      <c r="R281" s="43"/>
      <c r="S281" s="43"/>
      <c r="T281" s="71"/>
      <c r="AT281" s="25" t="s">
        <v>153</v>
      </c>
      <c r="AU281" s="25" t="s">
        <v>82</v>
      </c>
    </row>
    <row r="282" spans="2:65" s="1" customFormat="1" ht="27" x14ac:dyDescent="0.3">
      <c r="B282" s="42"/>
      <c r="D282" s="195" t="s">
        <v>560</v>
      </c>
      <c r="F282" s="227" t="s">
        <v>561</v>
      </c>
      <c r="I282" s="157"/>
      <c r="L282" s="42"/>
      <c r="M282" s="197"/>
      <c r="N282" s="43"/>
      <c r="O282" s="43"/>
      <c r="P282" s="43"/>
      <c r="Q282" s="43"/>
      <c r="R282" s="43"/>
      <c r="S282" s="43"/>
      <c r="T282" s="71"/>
      <c r="AT282" s="25" t="s">
        <v>560</v>
      </c>
      <c r="AU282" s="25" t="s">
        <v>82</v>
      </c>
    </row>
    <row r="283" spans="2:65" s="12" customFormat="1" x14ac:dyDescent="0.3">
      <c r="B283" s="201"/>
      <c r="D283" s="195" t="s">
        <v>230</v>
      </c>
      <c r="E283" s="202" t="s">
        <v>5</v>
      </c>
      <c r="F283" s="203" t="s">
        <v>562</v>
      </c>
      <c r="H283" s="204">
        <v>100</v>
      </c>
      <c r="I283" s="205"/>
      <c r="L283" s="201"/>
      <c r="M283" s="206"/>
      <c r="N283" s="207"/>
      <c r="O283" s="207"/>
      <c r="P283" s="207"/>
      <c r="Q283" s="207"/>
      <c r="R283" s="207"/>
      <c r="S283" s="207"/>
      <c r="T283" s="208"/>
      <c r="AT283" s="202" t="s">
        <v>230</v>
      </c>
      <c r="AU283" s="202" t="s">
        <v>82</v>
      </c>
      <c r="AV283" s="12" t="s">
        <v>82</v>
      </c>
      <c r="AW283" s="12" t="s">
        <v>35</v>
      </c>
      <c r="AX283" s="12" t="s">
        <v>80</v>
      </c>
      <c r="AY283" s="202" t="s">
        <v>144</v>
      </c>
    </row>
    <row r="284" spans="2:65" s="1" customFormat="1" ht="16.5" customHeight="1" x14ac:dyDescent="0.3">
      <c r="B284" s="182"/>
      <c r="C284" s="183" t="s">
        <v>563</v>
      </c>
      <c r="D284" s="183" t="s">
        <v>147</v>
      </c>
      <c r="E284" s="184" t="s">
        <v>564</v>
      </c>
      <c r="F284" s="185" t="s">
        <v>565</v>
      </c>
      <c r="G284" s="186" t="s">
        <v>283</v>
      </c>
      <c r="H284" s="187">
        <v>100</v>
      </c>
      <c r="I284" s="188"/>
      <c r="J284" s="189">
        <f>ROUND(I284*H284,2)</f>
        <v>0</v>
      </c>
      <c r="K284" s="185" t="s">
        <v>227</v>
      </c>
      <c r="L284" s="42"/>
      <c r="M284" s="190" t="s">
        <v>5</v>
      </c>
      <c r="N284" s="191" t="s">
        <v>43</v>
      </c>
      <c r="O284" s="43"/>
      <c r="P284" s="192">
        <f>O284*H284</f>
        <v>0</v>
      </c>
      <c r="Q284" s="192">
        <v>2.82E-3</v>
      </c>
      <c r="R284" s="192">
        <f>Q284*H284</f>
        <v>0.28200000000000003</v>
      </c>
      <c r="S284" s="192">
        <v>0</v>
      </c>
      <c r="T284" s="193">
        <f>S284*H284</f>
        <v>0</v>
      </c>
      <c r="AR284" s="25" t="s">
        <v>161</v>
      </c>
      <c r="AT284" s="25" t="s">
        <v>147</v>
      </c>
      <c r="AU284" s="25" t="s">
        <v>82</v>
      </c>
      <c r="AY284" s="25" t="s">
        <v>144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25" t="s">
        <v>80</v>
      </c>
      <c r="BK284" s="194">
        <f>ROUND(I284*H284,2)</f>
        <v>0</v>
      </c>
      <c r="BL284" s="25" t="s">
        <v>161</v>
      </c>
      <c r="BM284" s="25" t="s">
        <v>566</v>
      </c>
    </row>
    <row r="285" spans="2:65" s="1" customFormat="1" ht="27" x14ac:dyDescent="0.3">
      <c r="B285" s="42"/>
      <c r="D285" s="195" t="s">
        <v>153</v>
      </c>
      <c r="F285" s="196" t="s">
        <v>567</v>
      </c>
      <c r="I285" s="157"/>
      <c r="L285" s="42"/>
      <c r="M285" s="197"/>
      <c r="N285" s="43"/>
      <c r="O285" s="43"/>
      <c r="P285" s="43"/>
      <c r="Q285" s="43"/>
      <c r="R285" s="43"/>
      <c r="S285" s="43"/>
      <c r="T285" s="71"/>
      <c r="AT285" s="25" t="s">
        <v>153</v>
      </c>
      <c r="AU285" s="25" t="s">
        <v>82</v>
      </c>
    </row>
    <row r="286" spans="2:65" s="1" customFormat="1" ht="27" x14ac:dyDescent="0.3">
      <c r="B286" s="42"/>
      <c r="D286" s="195" t="s">
        <v>560</v>
      </c>
      <c r="F286" s="227" t="s">
        <v>561</v>
      </c>
      <c r="I286" s="157"/>
      <c r="L286" s="42"/>
      <c r="M286" s="197"/>
      <c r="N286" s="43"/>
      <c r="O286" s="43"/>
      <c r="P286" s="43"/>
      <c r="Q286" s="43"/>
      <c r="R286" s="43"/>
      <c r="S286" s="43"/>
      <c r="T286" s="71"/>
      <c r="AT286" s="25" t="s">
        <v>560</v>
      </c>
      <c r="AU286" s="25" t="s">
        <v>82</v>
      </c>
    </row>
    <row r="287" spans="2:65" s="12" customFormat="1" x14ac:dyDescent="0.3">
      <c r="B287" s="201"/>
      <c r="D287" s="195" t="s">
        <v>230</v>
      </c>
      <c r="E287" s="202" t="s">
        <v>5</v>
      </c>
      <c r="F287" s="203" t="s">
        <v>562</v>
      </c>
      <c r="H287" s="204">
        <v>100</v>
      </c>
      <c r="I287" s="205"/>
      <c r="L287" s="201"/>
      <c r="M287" s="206"/>
      <c r="N287" s="207"/>
      <c r="O287" s="207"/>
      <c r="P287" s="207"/>
      <c r="Q287" s="207"/>
      <c r="R287" s="207"/>
      <c r="S287" s="207"/>
      <c r="T287" s="208"/>
      <c r="AT287" s="202" t="s">
        <v>230</v>
      </c>
      <c r="AU287" s="202" t="s">
        <v>82</v>
      </c>
      <c r="AV287" s="12" t="s">
        <v>82</v>
      </c>
      <c r="AW287" s="12" t="s">
        <v>35</v>
      </c>
      <c r="AX287" s="12" t="s">
        <v>80</v>
      </c>
      <c r="AY287" s="202" t="s">
        <v>144</v>
      </c>
    </row>
    <row r="288" spans="2:65" s="1" customFormat="1" ht="16.5" customHeight="1" x14ac:dyDescent="0.3">
      <c r="B288" s="182"/>
      <c r="C288" s="183" t="s">
        <v>568</v>
      </c>
      <c r="D288" s="183" t="s">
        <v>147</v>
      </c>
      <c r="E288" s="184" t="s">
        <v>569</v>
      </c>
      <c r="F288" s="185" t="s">
        <v>570</v>
      </c>
      <c r="G288" s="186" t="s">
        <v>226</v>
      </c>
      <c r="H288" s="187">
        <v>545.86</v>
      </c>
      <c r="I288" s="188"/>
      <c r="J288" s="189">
        <f>ROUND(I288*H288,2)</f>
        <v>0</v>
      </c>
      <c r="K288" s="185" t="s">
        <v>227</v>
      </c>
      <c r="L288" s="42"/>
      <c r="M288" s="190" t="s">
        <v>5</v>
      </c>
      <c r="N288" s="191" t="s">
        <v>43</v>
      </c>
      <c r="O288" s="43"/>
      <c r="P288" s="192">
        <f>O288*H288</f>
        <v>0</v>
      </c>
      <c r="Q288" s="192">
        <v>0</v>
      </c>
      <c r="R288" s="192">
        <f>Q288*H288</f>
        <v>0</v>
      </c>
      <c r="S288" s="192">
        <v>0</v>
      </c>
      <c r="T288" s="193">
        <f>S288*H288</f>
        <v>0</v>
      </c>
      <c r="AR288" s="25" t="s">
        <v>161</v>
      </c>
      <c r="AT288" s="25" t="s">
        <v>147</v>
      </c>
      <c r="AU288" s="25" t="s">
        <v>82</v>
      </c>
      <c r="AY288" s="25" t="s">
        <v>144</v>
      </c>
      <c r="BE288" s="194">
        <f>IF(N288="základní",J288,0)</f>
        <v>0</v>
      </c>
      <c r="BF288" s="194">
        <f>IF(N288="snížená",J288,0)</f>
        <v>0</v>
      </c>
      <c r="BG288" s="194">
        <f>IF(N288="zákl. přenesená",J288,0)</f>
        <v>0</v>
      </c>
      <c r="BH288" s="194">
        <f>IF(N288="sníž. přenesená",J288,0)</f>
        <v>0</v>
      </c>
      <c r="BI288" s="194">
        <f>IF(N288="nulová",J288,0)</f>
        <v>0</v>
      </c>
      <c r="BJ288" s="25" t="s">
        <v>80</v>
      </c>
      <c r="BK288" s="194">
        <f>ROUND(I288*H288,2)</f>
        <v>0</v>
      </c>
      <c r="BL288" s="25" t="s">
        <v>161</v>
      </c>
      <c r="BM288" s="25" t="s">
        <v>571</v>
      </c>
    </row>
    <row r="289" spans="2:65" s="1" customFormat="1" x14ac:dyDescent="0.3">
      <c r="B289" s="42"/>
      <c r="D289" s="195" t="s">
        <v>153</v>
      </c>
      <c r="F289" s="196" t="s">
        <v>572</v>
      </c>
      <c r="I289" s="157"/>
      <c r="L289" s="42"/>
      <c r="M289" s="197"/>
      <c r="N289" s="43"/>
      <c r="O289" s="43"/>
      <c r="P289" s="43"/>
      <c r="Q289" s="43"/>
      <c r="R289" s="43"/>
      <c r="S289" s="43"/>
      <c r="T289" s="71"/>
      <c r="AT289" s="25" t="s">
        <v>153</v>
      </c>
      <c r="AU289" s="25" t="s">
        <v>82</v>
      </c>
    </row>
    <row r="290" spans="2:65" s="12" customFormat="1" x14ac:dyDescent="0.3">
      <c r="B290" s="201"/>
      <c r="D290" s="195" t="s">
        <v>230</v>
      </c>
      <c r="E290" s="202" t="s">
        <v>5</v>
      </c>
      <c r="F290" s="203" t="s">
        <v>468</v>
      </c>
      <c r="H290" s="204">
        <v>392</v>
      </c>
      <c r="I290" s="205"/>
      <c r="L290" s="201"/>
      <c r="M290" s="206"/>
      <c r="N290" s="207"/>
      <c r="O290" s="207"/>
      <c r="P290" s="207"/>
      <c r="Q290" s="207"/>
      <c r="R290" s="207"/>
      <c r="S290" s="207"/>
      <c r="T290" s="208"/>
      <c r="AT290" s="202" t="s">
        <v>230</v>
      </c>
      <c r="AU290" s="202" t="s">
        <v>82</v>
      </c>
      <c r="AV290" s="12" t="s">
        <v>82</v>
      </c>
      <c r="AW290" s="12" t="s">
        <v>35</v>
      </c>
      <c r="AX290" s="12" t="s">
        <v>72</v>
      </c>
      <c r="AY290" s="202" t="s">
        <v>144</v>
      </c>
    </row>
    <row r="291" spans="2:65" s="12" customFormat="1" x14ac:dyDescent="0.3">
      <c r="B291" s="201"/>
      <c r="D291" s="195" t="s">
        <v>230</v>
      </c>
      <c r="E291" s="202" t="s">
        <v>5</v>
      </c>
      <c r="F291" s="203" t="s">
        <v>267</v>
      </c>
      <c r="H291" s="204">
        <v>153.86000000000001</v>
      </c>
      <c r="I291" s="205"/>
      <c r="L291" s="201"/>
      <c r="M291" s="206"/>
      <c r="N291" s="207"/>
      <c r="O291" s="207"/>
      <c r="P291" s="207"/>
      <c r="Q291" s="207"/>
      <c r="R291" s="207"/>
      <c r="S291" s="207"/>
      <c r="T291" s="208"/>
      <c r="AT291" s="202" t="s">
        <v>230</v>
      </c>
      <c r="AU291" s="202" t="s">
        <v>82</v>
      </c>
      <c r="AV291" s="12" t="s">
        <v>82</v>
      </c>
      <c r="AW291" s="12" t="s">
        <v>35</v>
      </c>
      <c r="AX291" s="12" t="s">
        <v>72</v>
      </c>
      <c r="AY291" s="202" t="s">
        <v>144</v>
      </c>
    </row>
    <row r="292" spans="2:65" s="13" customFormat="1" x14ac:dyDescent="0.3">
      <c r="B292" s="209"/>
      <c r="D292" s="195" t="s">
        <v>230</v>
      </c>
      <c r="E292" s="210" t="s">
        <v>5</v>
      </c>
      <c r="F292" s="211" t="s">
        <v>242</v>
      </c>
      <c r="H292" s="212">
        <v>545.86</v>
      </c>
      <c r="I292" s="213"/>
      <c r="L292" s="209"/>
      <c r="M292" s="214"/>
      <c r="N292" s="215"/>
      <c r="O292" s="215"/>
      <c r="P292" s="215"/>
      <c r="Q292" s="215"/>
      <c r="R292" s="215"/>
      <c r="S292" s="215"/>
      <c r="T292" s="216"/>
      <c r="AT292" s="210" t="s">
        <v>230</v>
      </c>
      <c r="AU292" s="210" t="s">
        <v>82</v>
      </c>
      <c r="AV292" s="13" t="s">
        <v>161</v>
      </c>
      <c r="AW292" s="13" t="s">
        <v>35</v>
      </c>
      <c r="AX292" s="13" t="s">
        <v>80</v>
      </c>
      <c r="AY292" s="210" t="s">
        <v>144</v>
      </c>
    </row>
    <row r="293" spans="2:65" s="1" customFormat="1" ht="16.5" customHeight="1" x14ac:dyDescent="0.3">
      <c r="B293" s="182"/>
      <c r="C293" s="183" t="s">
        <v>573</v>
      </c>
      <c r="D293" s="183" t="s">
        <v>147</v>
      </c>
      <c r="E293" s="184" t="s">
        <v>574</v>
      </c>
      <c r="F293" s="185" t="s">
        <v>575</v>
      </c>
      <c r="G293" s="186" t="s">
        <v>226</v>
      </c>
      <c r="H293" s="187">
        <v>805</v>
      </c>
      <c r="I293" s="188"/>
      <c r="J293" s="189">
        <f>ROUND(I293*H293,2)</f>
        <v>0</v>
      </c>
      <c r="K293" s="185" t="s">
        <v>227</v>
      </c>
      <c r="L293" s="42"/>
      <c r="M293" s="190" t="s">
        <v>5</v>
      </c>
      <c r="N293" s="191" t="s">
        <v>43</v>
      </c>
      <c r="O293" s="43"/>
      <c r="P293" s="192">
        <f>O293*H293</f>
        <v>0</v>
      </c>
      <c r="Q293" s="192">
        <v>0</v>
      </c>
      <c r="R293" s="192">
        <f>Q293*H293</f>
        <v>0</v>
      </c>
      <c r="S293" s="192">
        <v>0</v>
      </c>
      <c r="T293" s="193">
        <f>S293*H293</f>
        <v>0</v>
      </c>
      <c r="AR293" s="25" t="s">
        <v>161</v>
      </c>
      <c r="AT293" s="25" t="s">
        <v>147</v>
      </c>
      <c r="AU293" s="25" t="s">
        <v>82</v>
      </c>
      <c r="AY293" s="25" t="s">
        <v>144</v>
      </c>
      <c r="BE293" s="194">
        <f>IF(N293="základní",J293,0)</f>
        <v>0</v>
      </c>
      <c r="BF293" s="194">
        <f>IF(N293="snížená",J293,0)</f>
        <v>0</v>
      </c>
      <c r="BG293" s="194">
        <f>IF(N293="zákl. přenesená",J293,0)</f>
        <v>0</v>
      </c>
      <c r="BH293" s="194">
        <f>IF(N293="sníž. přenesená",J293,0)</f>
        <v>0</v>
      </c>
      <c r="BI293" s="194">
        <f>IF(N293="nulová",J293,0)</f>
        <v>0</v>
      </c>
      <c r="BJ293" s="25" t="s">
        <v>80</v>
      </c>
      <c r="BK293" s="194">
        <f>ROUND(I293*H293,2)</f>
        <v>0</v>
      </c>
      <c r="BL293" s="25" t="s">
        <v>161</v>
      </c>
      <c r="BM293" s="25" t="s">
        <v>576</v>
      </c>
    </row>
    <row r="294" spans="2:65" s="1" customFormat="1" x14ac:dyDescent="0.3">
      <c r="B294" s="42"/>
      <c r="D294" s="195" t="s">
        <v>153</v>
      </c>
      <c r="F294" s="196" t="s">
        <v>577</v>
      </c>
      <c r="I294" s="157"/>
      <c r="L294" s="42"/>
      <c r="M294" s="197"/>
      <c r="N294" s="43"/>
      <c r="O294" s="43"/>
      <c r="P294" s="43"/>
      <c r="Q294" s="43"/>
      <c r="R294" s="43"/>
      <c r="S294" s="43"/>
      <c r="T294" s="71"/>
      <c r="AT294" s="25" t="s">
        <v>153</v>
      </c>
      <c r="AU294" s="25" t="s">
        <v>82</v>
      </c>
    </row>
    <row r="295" spans="2:65" s="12" customFormat="1" x14ac:dyDescent="0.3">
      <c r="B295" s="201"/>
      <c r="D295" s="195" t="s">
        <v>230</v>
      </c>
      <c r="E295" s="202" t="s">
        <v>5</v>
      </c>
      <c r="F295" s="203" t="s">
        <v>467</v>
      </c>
      <c r="H295" s="204">
        <v>805</v>
      </c>
      <c r="I295" s="205"/>
      <c r="L295" s="201"/>
      <c r="M295" s="206"/>
      <c r="N295" s="207"/>
      <c r="O295" s="207"/>
      <c r="P295" s="207"/>
      <c r="Q295" s="207"/>
      <c r="R295" s="207"/>
      <c r="S295" s="207"/>
      <c r="T295" s="208"/>
      <c r="AT295" s="202" t="s">
        <v>230</v>
      </c>
      <c r="AU295" s="202" t="s">
        <v>82</v>
      </c>
      <c r="AV295" s="12" t="s">
        <v>82</v>
      </c>
      <c r="AW295" s="12" t="s">
        <v>35</v>
      </c>
      <c r="AX295" s="12" t="s">
        <v>80</v>
      </c>
      <c r="AY295" s="202" t="s">
        <v>144</v>
      </c>
    </row>
    <row r="296" spans="2:65" s="1" customFormat="1" ht="25.5" customHeight="1" x14ac:dyDescent="0.3">
      <c r="B296" s="182"/>
      <c r="C296" s="183" t="s">
        <v>578</v>
      </c>
      <c r="D296" s="183" t="s">
        <v>147</v>
      </c>
      <c r="E296" s="184" t="s">
        <v>579</v>
      </c>
      <c r="F296" s="185" t="s">
        <v>580</v>
      </c>
      <c r="G296" s="186" t="s">
        <v>226</v>
      </c>
      <c r="H296" s="187">
        <v>3077</v>
      </c>
      <c r="I296" s="188"/>
      <c r="J296" s="189">
        <f>ROUND(I296*H296,2)</f>
        <v>0</v>
      </c>
      <c r="K296" s="185" t="s">
        <v>5</v>
      </c>
      <c r="L296" s="42"/>
      <c r="M296" s="190" t="s">
        <v>5</v>
      </c>
      <c r="N296" s="191" t="s">
        <v>43</v>
      </c>
      <c r="O296" s="43"/>
      <c r="P296" s="192">
        <f>O296*H296</f>
        <v>0</v>
      </c>
      <c r="Q296" s="192">
        <v>0</v>
      </c>
      <c r="R296" s="192">
        <f>Q296*H296</f>
        <v>0</v>
      </c>
      <c r="S296" s="192">
        <v>0</v>
      </c>
      <c r="T296" s="193">
        <f>S296*H296</f>
        <v>0</v>
      </c>
      <c r="AR296" s="25" t="s">
        <v>161</v>
      </c>
      <c r="AT296" s="25" t="s">
        <v>147</v>
      </c>
      <c r="AU296" s="25" t="s">
        <v>82</v>
      </c>
      <c r="AY296" s="25" t="s">
        <v>144</v>
      </c>
      <c r="BE296" s="194">
        <f>IF(N296="základní",J296,0)</f>
        <v>0</v>
      </c>
      <c r="BF296" s="194">
        <f>IF(N296="snížená",J296,0)</f>
        <v>0</v>
      </c>
      <c r="BG296" s="194">
        <f>IF(N296="zákl. přenesená",J296,0)</f>
        <v>0</v>
      </c>
      <c r="BH296" s="194">
        <f>IF(N296="sníž. přenesená",J296,0)</f>
        <v>0</v>
      </c>
      <c r="BI296" s="194">
        <f>IF(N296="nulová",J296,0)</f>
        <v>0</v>
      </c>
      <c r="BJ296" s="25" t="s">
        <v>80</v>
      </c>
      <c r="BK296" s="194">
        <f>ROUND(I296*H296,2)</f>
        <v>0</v>
      </c>
      <c r="BL296" s="25" t="s">
        <v>161</v>
      </c>
      <c r="BM296" s="25" t="s">
        <v>581</v>
      </c>
    </row>
    <row r="297" spans="2:65" s="1" customFormat="1" ht="27" x14ac:dyDescent="0.3">
      <c r="B297" s="42"/>
      <c r="D297" s="195" t="s">
        <v>153</v>
      </c>
      <c r="F297" s="196" t="s">
        <v>582</v>
      </c>
      <c r="I297" s="157"/>
      <c r="L297" s="42"/>
      <c r="M297" s="197"/>
      <c r="N297" s="43"/>
      <c r="O297" s="43"/>
      <c r="P297" s="43"/>
      <c r="Q297" s="43"/>
      <c r="R297" s="43"/>
      <c r="S297" s="43"/>
      <c r="T297" s="71"/>
      <c r="AT297" s="25" t="s">
        <v>153</v>
      </c>
      <c r="AU297" s="25" t="s">
        <v>82</v>
      </c>
    </row>
    <row r="298" spans="2:65" s="12" customFormat="1" x14ac:dyDescent="0.3">
      <c r="B298" s="201"/>
      <c r="D298" s="195" t="s">
        <v>230</v>
      </c>
      <c r="E298" s="202" t="s">
        <v>5</v>
      </c>
      <c r="F298" s="203" t="s">
        <v>549</v>
      </c>
      <c r="H298" s="204">
        <v>3077</v>
      </c>
      <c r="I298" s="205"/>
      <c r="L298" s="201"/>
      <c r="M298" s="206"/>
      <c r="N298" s="207"/>
      <c r="O298" s="207"/>
      <c r="P298" s="207"/>
      <c r="Q298" s="207"/>
      <c r="R298" s="207"/>
      <c r="S298" s="207"/>
      <c r="T298" s="208"/>
      <c r="AT298" s="202" t="s">
        <v>230</v>
      </c>
      <c r="AU298" s="202" t="s">
        <v>82</v>
      </c>
      <c r="AV298" s="12" t="s">
        <v>82</v>
      </c>
      <c r="AW298" s="12" t="s">
        <v>35</v>
      </c>
      <c r="AX298" s="12" t="s">
        <v>80</v>
      </c>
      <c r="AY298" s="202" t="s">
        <v>144</v>
      </c>
    </row>
    <row r="299" spans="2:65" s="1" customFormat="1" ht="25.5" customHeight="1" x14ac:dyDescent="0.3">
      <c r="B299" s="182"/>
      <c r="C299" s="183" t="s">
        <v>583</v>
      </c>
      <c r="D299" s="183" t="s">
        <v>147</v>
      </c>
      <c r="E299" s="184" t="s">
        <v>584</v>
      </c>
      <c r="F299" s="185" t="s">
        <v>585</v>
      </c>
      <c r="G299" s="186" t="s">
        <v>226</v>
      </c>
      <c r="H299" s="187">
        <v>3077</v>
      </c>
      <c r="I299" s="188"/>
      <c r="J299" s="189">
        <f>ROUND(I299*H299,2)</f>
        <v>0</v>
      </c>
      <c r="K299" s="185" t="s">
        <v>5</v>
      </c>
      <c r="L299" s="42"/>
      <c r="M299" s="190" t="s">
        <v>5</v>
      </c>
      <c r="N299" s="191" t="s">
        <v>43</v>
      </c>
      <c r="O299" s="43"/>
      <c r="P299" s="192">
        <f>O299*H299</f>
        <v>0</v>
      </c>
      <c r="Q299" s="192">
        <v>0</v>
      </c>
      <c r="R299" s="192">
        <f>Q299*H299</f>
        <v>0</v>
      </c>
      <c r="S299" s="192">
        <v>0</v>
      </c>
      <c r="T299" s="193">
        <f>S299*H299</f>
        <v>0</v>
      </c>
      <c r="AR299" s="25" t="s">
        <v>161</v>
      </c>
      <c r="AT299" s="25" t="s">
        <v>147</v>
      </c>
      <c r="AU299" s="25" t="s">
        <v>82</v>
      </c>
      <c r="AY299" s="25" t="s">
        <v>144</v>
      </c>
      <c r="BE299" s="194">
        <f>IF(N299="základní",J299,0)</f>
        <v>0</v>
      </c>
      <c r="BF299" s="194">
        <f>IF(N299="snížená",J299,0)</f>
        <v>0</v>
      </c>
      <c r="BG299" s="194">
        <f>IF(N299="zákl. přenesená",J299,0)</f>
        <v>0</v>
      </c>
      <c r="BH299" s="194">
        <f>IF(N299="sníž. přenesená",J299,0)</f>
        <v>0</v>
      </c>
      <c r="BI299" s="194">
        <f>IF(N299="nulová",J299,0)</f>
        <v>0</v>
      </c>
      <c r="BJ299" s="25" t="s">
        <v>80</v>
      </c>
      <c r="BK299" s="194">
        <f>ROUND(I299*H299,2)</f>
        <v>0</v>
      </c>
      <c r="BL299" s="25" t="s">
        <v>161</v>
      </c>
      <c r="BM299" s="25" t="s">
        <v>586</v>
      </c>
    </row>
    <row r="300" spans="2:65" s="1" customFormat="1" ht="27" x14ac:dyDescent="0.3">
      <c r="B300" s="42"/>
      <c r="D300" s="195" t="s">
        <v>153</v>
      </c>
      <c r="F300" s="196" t="s">
        <v>587</v>
      </c>
      <c r="I300" s="157"/>
      <c r="L300" s="42"/>
      <c r="M300" s="197"/>
      <c r="N300" s="43"/>
      <c r="O300" s="43"/>
      <c r="P300" s="43"/>
      <c r="Q300" s="43"/>
      <c r="R300" s="43"/>
      <c r="S300" s="43"/>
      <c r="T300" s="71"/>
      <c r="AT300" s="25" t="s">
        <v>153</v>
      </c>
      <c r="AU300" s="25" t="s">
        <v>82</v>
      </c>
    </row>
    <row r="301" spans="2:65" s="12" customFormat="1" x14ac:dyDescent="0.3">
      <c r="B301" s="201"/>
      <c r="D301" s="195" t="s">
        <v>230</v>
      </c>
      <c r="E301" s="202" t="s">
        <v>5</v>
      </c>
      <c r="F301" s="203" t="s">
        <v>549</v>
      </c>
      <c r="H301" s="204">
        <v>3077</v>
      </c>
      <c r="I301" s="205"/>
      <c r="L301" s="201"/>
      <c r="M301" s="206"/>
      <c r="N301" s="207"/>
      <c r="O301" s="207"/>
      <c r="P301" s="207"/>
      <c r="Q301" s="207"/>
      <c r="R301" s="207"/>
      <c r="S301" s="207"/>
      <c r="T301" s="208"/>
      <c r="AT301" s="202" t="s">
        <v>230</v>
      </c>
      <c r="AU301" s="202" t="s">
        <v>82</v>
      </c>
      <c r="AV301" s="12" t="s">
        <v>82</v>
      </c>
      <c r="AW301" s="12" t="s">
        <v>35</v>
      </c>
      <c r="AX301" s="12" t="s">
        <v>80</v>
      </c>
      <c r="AY301" s="202" t="s">
        <v>144</v>
      </c>
    </row>
    <row r="302" spans="2:65" s="1" customFormat="1" ht="25.5" customHeight="1" x14ac:dyDescent="0.3">
      <c r="B302" s="182"/>
      <c r="C302" s="183" t="s">
        <v>588</v>
      </c>
      <c r="D302" s="183" t="s">
        <v>147</v>
      </c>
      <c r="E302" s="184" t="s">
        <v>589</v>
      </c>
      <c r="F302" s="185" t="s">
        <v>590</v>
      </c>
      <c r="G302" s="186" t="s">
        <v>226</v>
      </c>
      <c r="H302" s="187">
        <v>3077</v>
      </c>
      <c r="I302" s="188"/>
      <c r="J302" s="189">
        <f>ROUND(I302*H302,2)</f>
        <v>0</v>
      </c>
      <c r="K302" s="185" t="s">
        <v>5</v>
      </c>
      <c r="L302" s="42"/>
      <c r="M302" s="190" t="s">
        <v>5</v>
      </c>
      <c r="N302" s="191" t="s">
        <v>43</v>
      </c>
      <c r="O302" s="43"/>
      <c r="P302" s="192">
        <f>O302*H302</f>
        <v>0</v>
      </c>
      <c r="Q302" s="192">
        <v>0</v>
      </c>
      <c r="R302" s="192">
        <f>Q302*H302</f>
        <v>0</v>
      </c>
      <c r="S302" s="192">
        <v>0</v>
      </c>
      <c r="T302" s="193">
        <f>S302*H302</f>
        <v>0</v>
      </c>
      <c r="AR302" s="25" t="s">
        <v>161</v>
      </c>
      <c r="AT302" s="25" t="s">
        <v>147</v>
      </c>
      <c r="AU302" s="25" t="s">
        <v>82</v>
      </c>
      <c r="AY302" s="25" t="s">
        <v>144</v>
      </c>
      <c r="BE302" s="194">
        <f>IF(N302="základní",J302,0)</f>
        <v>0</v>
      </c>
      <c r="BF302" s="194">
        <f>IF(N302="snížená",J302,0)</f>
        <v>0</v>
      </c>
      <c r="BG302" s="194">
        <f>IF(N302="zákl. přenesená",J302,0)</f>
        <v>0</v>
      </c>
      <c r="BH302" s="194">
        <f>IF(N302="sníž. přenesená",J302,0)</f>
        <v>0</v>
      </c>
      <c r="BI302" s="194">
        <f>IF(N302="nulová",J302,0)</f>
        <v>0</v>
      </c>
      <c r="BJ302" s="25" t="s">
        <v>80</v>
      </c>
      <c r="BK302" s="194">
        <f>ROUND(I302*H302,2)</f>
        <v>0</v>
      </c>
      <c r="BL302" s="25" t="s">
        <v>161</v>
      </c>
      <c r="BM302" s="25" t="s">
        <v>591</v>
      </c>
    </row>
    <row r="303" spans="2:65" s="1" customFormat="1" ht="27" x14ac:dyDescent="0.3">
      <c r="B303" s="42"/>
      <c r="D303" s="195" t="s">
        <v>153</v>
      </c>
      <c r="F303" s="196" t="s">
        <v>592</v>
      </c>
      <c r="I303" s="157"/>
      <c r="L303" s="42"/>
      <c r="M303" s="197"/>
      <c r="N303" s="43"/>
      <c r="O303" s="43"/>
      <c r="P303" s="43"/>
      <c r="Q303" s="43"/>
      <c r="R303" s="43"/>
      <c r="S303" s="43"/>
      <c r="T303" s="71"/>
      <c r="AT303" s="25" t="s">
        <v>153</v>
      </c>
      <c r="AU303" s="25" t="s">
        <v>82</v>
      </c>
    </row>
    <row r="304" spans="2:65" s="12" customFormat="1" x14ac:dyDescent="0.3">
      <c r="B304" s="201"/>
      <c r="D304" s="195" t="s">
        <v>230</v>
      </c>
      <c r="E304" s="202" t="s">
        <v>5</v>
      </c>
      <c r="F304" s="203" t="s">
        <v>549</v>
      </c>
      <c r="H304" s="204">
        <v>3077</v>
      </c>
      <c r="I304" s="205"/>
      <c r="L304" s="201"/>
      <c r="M304" s="206"/>
      <c r="N304" s="207"/>
      <c r="O304" s="207"/>
      <c r="P304" s="207"/>
      <c r="Q304" s="207"/>
      <c r="R304" s="207"/>
      <c r="S304" s="207"/>
      <c r="T304" s="208"/>
      <c r="AT304" s="202" t="s">
        <v>230</v>
      </c>
      <c r="AU304" s="202" t="s">
        <v>82</v>
      </c>
      <c r="AV304" s="12" t="s">
        <v>82</v>
      </c>
      <c r="AW304" s="12" t="s">
        <v>35</v>
      </c>
      <c r="AX304" s="12" t="s">
        <v>80</v>
      </c>
      <c r="AY304" s="202" t="s">
        <v>144</v>
      </c>
    </row>
    <row r="305" spans="2:65" s="1" customFormat="1" ht="25.5" customHeight="1" x14ac:dyDescent="0.3">
      <c r="B305" s="182"/>
      <c r="C305" s="183" t="s">
        <v>593</v>
      </c>
      <c r="D305" s="183" t="s">
        <v>147</v>
      </c>
      <c r="E305" s="184" t="s">
        <v>594</v>
      </c>
      <c r="F305" s="185" t="s">
        <v>595</v>
      </c>
      <c r="G305" s="186" t="s">
        <v>226</v>
      </c>
      <c r="H305" s="187">
        <v>805</v>
      </c>
      <c r="I305" s="188"/>
      <c r="J305" s="189">
        <f>ROUND(I305*H305,2)</f>
        <v>0</v>
      </c>
      <c r="K305" s="185" t="s">
        <v>227</v>
      </c>
      <c r="L305" s="42"/>
      <c r="M305" s="190" t="s">
        <v>5</v>
      </c>
      <c r="N305" s="191" t="s">
        <v>43</v>
      </c>
      <c r="O305" s="43"/>
      <c r="P305" s="192">
        <f>O305*H305</f>
        <v>0</v>
      </c>
      <c r="Q305" s="192">
        <v>0</v>
      </c>
      <c r="R305" s="192">
        <f>Q305*H305</f>
        <v>0</v>
      </c>
      <c r="S305" s="192">
        <v>0</v>
      </c>
      <c r="T305" s="193">
        <f>S305*H305</f>
        <v>0</v>
      </c>
      <c r="AR305" s="25" t="s">
        <v>161</v>
      </c>
      <c r="AT305" s="25" t="s">
        <v>147</v>
      </c>
      <c r="AU305" s="25" t="s">
        <v>82</v>
      </c>
      <c r="AY305" s="25" t="s">
        <v>144</v>
      </c>
      <c r="BE305" s="194">
        <f>IF(N305="základní",J305,0)</f>
        <v>0</v>
      </c>
      <c r="BF305" s="194">
        <f>IF(N305="snížená",J305,0)</f>
        <v>0</v>
      </c>
      <c r="BG305" s="194">
        <f>IF(N305="zákl. přenesená",J305,0)</f>
        <v>0</v>
      </c>
      <c r="BH305" s="194">
        <f>IF(N305="sníž. přenesená",J305,0)</f>
        <v>0</v>
      </c>
      <c r="BI305" s="194">
        <f>IF(N305="nulová",J305,0)</f>
        <v>0</v>
      </c>
      <c r="BJ305" s="25" t="s">
        <v>80</v>
      </c>
      <c r="BK305" s="194">
        <f>ROUND(I305*H305,2)</f>
        <v>0</v>
      </c>
      <c r="BL305" s="25" t="s">
        <v>161</v>
      </c>
      <c r="BM305" s="25" t="s">
        <v>596</v>
      </c>
    </row>
    <row r="306" spans="2:65" s="1" customFormat="1" ht="27" x14ac:dyDescent="0.3">
      <c r="B306" s="42"/>
      <c r="D306" s="195" t="s">
        <v>153</v>
      </c>
      <c r="F306" s="196" t="s">
        <v>597</v>
      </c>
      <c r="I306" s="157"/>
      <c r="L306" s="42"/>
      <c r="M306" s="197"/>
      <c r="N306" s="43"/>
      <c r="O306" s="43"/>
      <c r="P306" s="43"/>
      <c r="Q306" s="43"/>
      <c r="R306" s="43"/>
      <c r="S306" s="43"/>
      <c r="T306" s="71"/>
      <c r="AT306" s="25" t="s">
        <v>153</v>
      </c>
      <c r="AU306" s="25" t="s">
        <v>82</v>
      </c>
    </row>
    <row r="307" spans="2:65" s="12" customFormat="1" x14ac:dyDescent="0.3">
      <c r="B307" s="201"/>
      <c r="D307" s="195" t="s">
        <v>230</v>
      </c>
      <c r="E307" s="202" t="s">
        <v>5</v>
      </c>
      <c r="F307" s="203" t="s">
        <v>467</v>
      </c>
      <c r="H307" s="204">
        <v>805</v>
      </c>
      <c r="I307" s="205"/>
      <c r="L307" s="201"/>
      <c r="M307" s="206"/>
      <c r="N307" s="207"/>
      <c r="O307" s="207"/>
      <c r="P307" s="207"/>
      <c r="Q307" s="207"/>
      <c r="R307" s="207"/>
      <c r="S307" s="207"/>
      <c r="T307" s="208"/>
      <c r="AT307" s="202" t="s">
        <v>230</v>
      </c>
      <c r="AU307" s="202" t="s">
        <v>82</v>
      </c>
      <c r="AV307" s="12" t="s">
        <v>82</v>
      </c>
      <c r="AW307" s="12" t="s">
        <v>35</v>
      </c>
      <c r="AX307" s="12" t="s">
        <v>80</v>
      </c>
      <c r="AY307" s="202" t="s">
        <v>144</v>
      </c>
    </row>
    <row r="308" spans="2:65" s="1" customFormat="1" ht="25.5" customHeight="1" x14ac:dyDescent="0.3">
      <c r="B308" s="182"/>
      <c r="C308" s="183" t="s">
        <v>598</v>
      </c>
      <c r="D308" s="183" t="s">
        <v>147</v>
      </c>
      <c r="E308" s="184" t="s">
        <v>599</v>
      </c>
      <c r="F308" s="185" t="s">
        <v>600</v>
      </c>
      <c r="G308" s="186" t="s">
        <v>226</v>
      </c>
      <c r="H308" s="187">
        <v>3077</v>
      </c>
      <c r="I308" s="188"/>
      <c r="J308" s="189">
        <f>ROUND(I308*H308,2)</f>
        <v>0</v>
      </c>
      <c r="K308" s="185" t="s">
        <v>227</v>
      </c>
      <c r="L308" s="42"/>
      <c r="M308" s="190" t="s">
        <v>5</v>
      </c>
      <c r="N308" s="191" t="s">
        <v>43</v>
      </c>
      <c r="O308" s="43"/>
      <c r="P308" s="192">
        <f>O308*H308</f>
        <v>0</v>
      </c>
      <c r="Q308" s="192">
        <v>0</v>
      </c>
      <c r="R308" s="192">
        <f>Q308*H308</f>
        <v>0</v>
      </c>
      <c r="S308" s="192">
        <v>0</v>
      </c>
      <c r="T308" s="193">
        <f>S308*H308</f>
        <v>0</v>
      </c>
      <c r="AR308" s="25" t="s">
        <v>161</v>
      </c>
      <c r="AT308" s="25" t="s">
        <v>147</v>
      </c>
      <c r="AU308" s="25" t="s">
        <v>82</v>
      </c>
      <c r="AY308" s="25" t="s">
        <v>144</v>
      </c>
      <c r="BE308" s="194">
        <f>IF(N308="základní",J308,0)</f>
        <v>0</v>
      </c>
      <c r="BF308" s="194">
        <f>IF(N308="snížená",J308,0)</f>
        <v>0</v>
      </c>
      <c r="BG308" s="194">
        <f>IF(N308="zákl. přenesená",J308,0)</f>
        <v>0</v>
      </c>
      <c r="BH308" s="194">
        <f>IF(N308="sníž. přenesená",J308,0)</f>
        <v>0</v>
      </c>
      <c r="BI308" s="194">
        <f>IF(N308="nulová",J308,0)</f>
        <v>0</v>
      </c>
      <c r="BJ308" s="25" t="s">
        <v>80</v>
      </c>
      <c r="BK308" s="194">
        <f>ROUND(I308*H308,2)</f>
        <v>0</v>
      </c>
      <c r="BL308" s="25" t="s">
        <v>161</v>
      </c>
      <c r="BM308" s="25" t="s">
        <v>601</v>
      </c>
    </row>
    <row r="309" spans="2:65" s="1" customFormat="1" ht="27" x14ac:dyDescent="0.3">
      <c r="B309" s="42"/>
      <c r="D309" s="195" t="s">
        <v>153</v>
      </c>
      <c r="F309" s="196" t="s">
        <v>602</v>
      </c>
      <c r="I309" s="157"/>
      <c r="L309" s="42"/>
      <c r="M309" s="197"/>
      <c r="N309" s="43"/>
      <c r="O309" s="43"/>
      <c r="P309" s="43"/>
      <c r="Q309" s="43"/>
      <c r="R309" s="43"/>
      <c r="S309" s="43"/>
      <c r="T309" s="71"/>
      <c r="AT309" s="25" t="s">
        <v>153</v>
      </c>
      <c r="AU309" s="25" t="s">
        <v>82</v>
      </c>
    </row>
    <row r="310" spans="2:65" s="12" customFormat="1" x14ac:dyDescent="0.3">
      <c r="B310" s="201"/>
      <c r="D310" s="195" t="s">
        <v>230</v>
      </c>
      <c r="E310" s="202" t="s">
        <v>5</v>
      </c>
      <c r="F310" s="203" t="s">
        <v>549</v>
      </c>
      <c r="H310" s="204">
        <v>3077</v>
      </c>
      <c r="I310" s="205"/>
      <c r="L310" s="201"/>
      <c r="M310" s="206"/>
      <c r="N310" s="207"/>
      <c r="O310" s="207"/>
      <c r="P310" s="207"/>
      <c r="Q310" s="207"/>
      <c r="R310" s="207"/>
      <c r="S310" s="207"/>
      <c r="T310" s="208"/>
      <c r="AT310" s="202" t="s">
        <v>230</v>
      </c>
      <c r="AU310" s="202" t="s">
        <v>82</v>
      </c>
      <c r="AV310" s="12" t="s">
        <v>82</v>
      </c>
      <c r="AW310" s="12" t="s">
        <v>35</v>
      </c>
      <c r="AX310" s="12" t="s">
        <v>80</v>
      </c>
      <c r="AY310" s="202" t="s">
        <v>144</v>
      </c>
    </row>
    <row r="311" spans="2:65" s="1" customFormat="1" ht="25.5" customHeight="1" x14ac:dyDescent="0.3">
      <c r="B311" s="182"/>
      <c r="C311" s="183" t="s">
        <v>603</v>
      </c>
      <c r="D311" s="183" t="s">
        <v>147</v>
      </c>
      <c r="E311" s="184" t="s">
        <v>604</v>
      </c>
      <c r="F311" s="185" t="s">
        <v>605</v>
      </c>
      <c r="G311" s="186" t="s">
        <v>226</v>
      </c>
      <c r="H311" s="187">
        <v>12.6</v>
      </c>
      <c r="I311" s="188"/>
      <c r="J311" s="189">
        <f>ROUND(I311*H311,2)</f>
        <v>0</v>
      </c>
      <c r="K311" s="185" t="s">
        <v>227</v>
      </c>
      <c r="L311" s="42"/>
      <c r="M311" s="190" t="s">
        <v>5</v>
      </c>
      <c r="N311" s="191" t="s">
        <v>43</v>
      </c>
      <c r="O311" s="43"/>
      <c r="P311" s="192">
        <f>O311*H311</f>
        <v>0</v>
      </c>
      <c r="Q311" s="192">
        <v>0.10100000000000001</v>
      </c>
      <c r="R311" s="192">
        <f>Q311*H311</f>
        <v>1.2726</v>
      </c>
      <c r="S311" s="192">
        <v>0</v>
      </c>
      <c r="T311" s="193">
        <f>S311*H311</f>
        <v>0</v>
      </c>
      <c r="AR311" s="25" t="s">
        <v>161</v>
      </c>
      <c r="AT311" s="25" t="s">
        <v>147</v>
      </c>
      <c r="AU311" s="25" t="s">
        <v>82</v>
      </c>
      <c r="AY311" s="25" t="s">
        <v>144</v>
      </c>
      <c r="BE311" s="194">
        <f>IF(N311="základní",J311,0)</f>
        <v>0</v>
      </c>
      <c r="BF311" s="194">
        <f>IF(N311="snížená",J311,0)</f>
        <v>0</v>
      </c>
      <c r="BG311" s="194">
        <f>IF(N311="zákl. přenesená",J311,0)</f>
        <v>0</v>
      </c>
      <c r="BH311" s="194">
        <f>IF(N311="sníž. přenesená",J311,0)</f>
        <v>0</v>
      </c>
      <c r="BI311" s="194">
        <f>IF(N311="nulová",J311,0)</f>
        <v>0</v>
      </c>
      <c r="BJ311" s="25" t="s">
        <v>80</v>
      </c>
      <c r="BK311" s="194">
        <f>ROUND(I311*H311,2)</f>
        <v>0</v>
      </c>
      <c r="BL311" s="25" t="s">
        <v>161</v>
      </c>
      <c r="BM311" s="25" t="s">
        <v>606</v>
      </c>
    </row>
    <row r="312" spans="2:65" s="1" customFormat="1" ht="40.5" x14ac:dyDescent="0.3">
      <c r="B312" s="42"/>
      <c r="D312" s="195" t="s">
        <v>153</v>
      </c>
      <c r="F312" s="196" t="s">
        <v>607</v>
      </c>
      <c r="I312" s="157"/>
      <c r="L312" s="42"/>
      <c r="M312" s="197"/>
      <c r="N312" s="43"/>
      <c r="O312" s="43"/>
      <c r="P312" s="43"/>
      <c r="Q312" s="43"/>
      <c r="R312" s="43"/>
      <c r="S312" s="43"/>
      <c r="T312" s="71"/>
      <c r="AT312" s="25" t="s">
        <v>153</v>
      </c>
      <c r="AU312" s="25" t="s">
        <v>82</v>
      </c>
    </row>
    <row r="313" spans="2:65" s="12" customFormat="1" x14ac:dyDescent="0.3">
      <c r="B313" s="201"/>
      <c r="D313" s="195" t="s">
        <v>230</v>
      </c>
      <c r="E313" s="202" t="s">
        <v>5</v>
      </c>
      <c r="F313" s="203" t="s">
        <v>608</v>
      </c>
      <c r="H313" s="204">
        <v>12.6</v>
      </c>
      <c r="I313" s="205"/>
      <c r="L313" s="201"/>
      <c r="M313" s="206"/>
      <c r="N313" s="207"/>
      <c r="O313" s="207"/>
      <c r="P313" s="207"/>
      <c r="Q313" s="207"/>
      <c r="R313" s="207"/>
      <c r="S313" s="207"/>
      <c r="T313" s="208"/>
      <c r="AT313" s="202" t="s">
        <v>230</v>
      </c>
      <c r="AU313" s="202" t="s">
        <v>82</v>
      </c>
      <c r="AV313" s="12" t="s">
        <v>82</v>
      </c>
      <c r="AW313" s="12" t="s">
        <v>35</v>
      </c>
      <c r="AX313" s="12" t="s">
        <v>80</v>
      </c>
      <c r="AY313" s="202" t="s">
        <v>144</v>
      </c>
    </row>
    <row r="314" spans="2:65" s="1" customFormat="1" ht="16.5" customHeight="1" x14ac:dyDescent="0.3">
      <c r="B314" s="182"/>
      <c r="C314" s="217" t="s">
        <v>609</v>
      </c>
      <c r="D314" s="217" t="s">
        <v>440</v>
      </c>
      <c r="E314" s="218" t="s">
        <v>610</v>
      </c>
      <c r="F314" s="219" t="s">
        <v>611</v>
      </c>
      <c r="G314" s="220" t="s">
        <v>226</v>
      </c>
      <c r="H314" s="221">
        <v>6.18</v>
      </c>
      <c r="I314" s="222"/>
      <c r="J314" s="223">
        <f>ROUND(I314*H314,2)</f>
        <v>0</v>
      </c>
      <c r="K314" s="219" t="s">
        <v>5</v>
      </c>
      <c r="L314" s="224"/>
      <c r="M314" s="225" t="s">
        <v>5</v>
      </c>
      <c r="N314" s="226" t="s">
        <v>43</v>
      </c>
      <c r="O314" s="43"/>
      <c r="P314" s="192">
        <f>O314*H314</f>
        <v>0</v>
      </c>
      <c r="Q314" s="192">
        <v>0.13100000000000001</v>
      </c>
      <c r="R314" s="192">
        <f>Q314*H314</f>
        <v>0.80957999999999997</v>
      </c>
      <c r="S314" s="192">
        <v>0</v>
      </c>
      <c r="T314" s="193">
        <f>S314*H314</f>
        <v>0</v>
      </c>
      <c r="AR314" s="25" t="s">
        <v>176</v>
      </c>
      <c r="AT314" s="25" t="s">
        <v>440</v>
      </c>
      <c r="AU314" s="25" t="s">
        <v>82</v>
      </c>
      <c r="AY314" s="25" t="s">
        <v>144</v>
      </c>
      <c r="BE314" s="194">
        <f>IF(N314="základní",J314,0)</f>
        <v>0</v>
      </c>
      <c r="BF314" s="194">
        <f>IF(N314="snížená",J314,0)</f>
        <v>0</v>
      </c>
      <c r="BG314" s="194">
        <f>IF(N314="zákl. přenesená",J314,0)</f>
        <v>0</v>
      </c>
      <c r="BH314" s="194">
        <f>IF(N314="sníž. přenesená",J314,0)</f>
        <v>0</v>
      </c>
      <c r="BI314" s="194">
        <f>IF(N314="nulová",J314,0)</f>
        <v>0</v>
      </c>
      <c r="BJ314" s="25" t="s">
        <v>80</v>
      </c>
      <c r="BK314" s="194">
        <f>ROUND(I314*H314,2)</f>
        <v>0</v>
      </c>
      <c r="BL314" s="25" t="s">
        <v>161</v>
      </c>
      <c r="BM314" s="25" t="s">
        <v>612</v>
      </c>
    </row>
    <row r="315" spans="2:65" s="1" customFormat="1" x14ac:dyDescent="0.3">
      <c r="B315" s="42"/>
      <c r="D315" s="195" t="s">
        <v>153</v>
      </c>
      <c r="F315" s="196" t="s">
        <v>611</v>
      </c>
      <c r="I315" s="157"/>
      <c r="L315" s="42"/>
      <c r="M315" s="197"/>
      <c r="N315" s="43"/>
      <c r="O315" s="43"/>
      <c r="P315" s="43"/>
      <c r="Q315" s="43"/>
      <c r="R315" s="43"/>
      <c r="S315" s="43"/>
      <c r="T315" s="71"/>
      <c r="AT315" s="25" t="s">
        <v>153</v>
      </c>
      <c r="AU315" s="25" t="s">
        <v>82</v>
      </c>
    </row>
    <row r="316" spans="2:65" s="12" customFormat="1" x14ac:dyDescent="0.3">
      <c r="B316" s="201"/>
      <c r="D316" s="195" t="s">
        <v>230</v>
      </c>
      <c r="E316" s="202" t="s">
        <v>5</v>
      </c>
      <c r="F316" s="203" t="s">
        <v>613</v>
      </c>
      <c r="H316" s="204">
        <v>6</v>
      </c>
      <c r="I316" s="205"/>
      <c r="L316" s="201"/>
      <c r="M316" s="206"/>
      <c r="N316" s="207"/>
      <c r="O316" s="207"/>
      <c r="P316" s="207"/>
      <c r="Q316" s="207"/>
      <c r="R316" s="207"/>
      <c r="S316" s="207"/>
      <c r="T316" s="208"/>
      <c r="AT316" s="202" t="s">
        <v>230</v>
      </c>
      <c r="AU316" s="202" t="s">
        <v>82</v>
      </c>
      <c r="AV316" s="12" t="s">
        <v>82</v>
      </c>
      <c r="AW316" s="12" t="s">
        <v>35</v>
      </c>
      <c r="AX316" s="12" t="s">
        <v>80</v>
      </c>
      <c r="AY316" s="202" t="s">
        <v>144</v>
      </c>
    </row>
    <row r="317" spans="2:65" s="12" customFormat="1" x14ac:dyDescent="0.3">
      <c r="B317" s="201"/>
      <c r="D317" s="195" t="s">
        <v>230</v>
      </c>
      <c r="F317" s="203" t="s">
        <v>614</v>
      </c>
      <c r="H317" s="204">
        <v>6.18</v>
      </c>
      <c r="I317" s="205"/>
      <c r="L317" s="201"/>
      <c r="M317" s="206"/>
      <c r="N317" s="207"/>
      <c r="O317" s="207"/>
      <c r="P317" s="207"/>
      <c r="Q317" s="207"/>
      <c r="R317" s="207"/>
      <c r="S317" s="207"/>
      <c r="T317" s="208"/>
      <c r="AT317" s="202" t="s">
        <v>230</v>
      </c>
      <c r="AU317" s="202" t="s">
        <v>82</v>
      </c>
      <c r="AV317" s="12" t="s">
        <v>82</v>
      </c>
      <c r="AW317" s="12" t="s">
        <v>6</v>
      </c>
      <c r="AX317" s="12" t="s">
        <v>80</v>
      </c>
      <c r="AY317" s="202" t="s">
        <v>144</v>
      </c>
    </row>
    <row r="318" spans="2:65" s="1" customFormat="1" ht="16.5" customHeight="1" x14ac:dyDescent="0.3">
      <c r="B318" s="182"/>
      <c r="C318" s="217" t="s">
        <v>615</v>
      </c>
      <c r="D318" s="217" t="s">
        <v>440</v>
      </c>
      <c r="E318" s="218" t="s">
        <v>616</v>
      </c>
      <c r="F318" s="219" t="s">
        <v>617</v>
      </c>
      <c r="G318" s="220" t="s">
        <v>226</v>
      </c>
      <c r="H318" s="221">
        <v>6.798</v>
      </c>
      <c r="I318" s="222"/>
      <c r="J318" s="223">
        <f>ROUND(I318*H318,2)</f>
        <v>0</v>
      </c>
      <c r="K318" s="219" t="s">
        <v>5</v>
      </c>
      <c r="L318" s="224"/>
      <c r="M318" s="225" t="s">
        <v>5</v>
      </c>
      <c r="N318" s="226" t="s">
        <v>43</v>
      </c>
      <c r="O318" s="43"/>
      <c r="P318" s="192">
        <f>O318*H318</f>
        <v>0</v>
      </c>
      <c r="Q318" s="192">
        <v>0.13100000000000001</v>
      </c>
      <c r="R318" s="192">
        <f>Q318*H318</f>
        <v>0.89053800000000005</v>
      </c>
      <c r="S318" s="192">
        <v>0</v>
      </c>
      <c r="T318" s="193">
        <f>S318*H318</f>
        <v>0</v>
      </c>
      <c r="AR318" s="25" t="s">
        <v>176</v>
      </c>
      <c r="AT318" s="25" t="s">
        <v>440</v>
      </c>
      <c r="AU318" s="25" t="s">
        <v>82</v>
      </c>
      <c r="AY318" s="25" t="s">
        <v>144</v>
      </c>
      <c r="BE318" s="194">
        <f>IF(N318="základní",J318,0)</f>
        <v>0</v>
      </c>
      <c r="BF318" s="194">
        <f>IF(N318="snížená",J318,0)</f>
        <v>0</v>
      </c>
      <c r="BG318" s="194">
        <f>IF(N318="zákl. přenesená",J318,0)</f>
        <v>0</v>
      </c>
      <c r="BH318" s="194">
        <f>IF(N318="sníž. přenesená",J318,0)</f>
        <v>0</v>
      </c>
      <c r="BI318" s="194">
        <f>IF(N318="nulová",J318,0)</f>
        <v>0</v>
      </c>
      <c r="BJ318" s="25" t="s">
        <v>80</v>
      </c>
      <c r="BK318" s="194">
        <f>ROUND(I318*H318,2)</f>
        <v>0</v>
      </c>
      <c r="BL318" s="25" t="s">
        <v>161</v>
      </c>
      <c r="BM318" s="25" t="s">
        <v>618</v>
      </c>
    </row>
    <row r="319" spans="2:65" s="1" customFormat="1" x14ac:dyDescent="0.3">
      <c r="B319" s="42"/>
      <c r="D319" s="195" t="s">
        <v>153</v>
      </c>
      <c r="F319" s="196" t="s">
        <v>617</v>
      </c>
      <c r="I319" s="157"/>
      <c r="L319" s="42"/>
      <c r="M319" s="197"/>
      <c r="N319" s="43"/>
      <c r="O319" s="43"/>
      <c r="P319" s="43"/>
      <c r="Q319" s="43"/>
      <c r="R319" s="43"/>
      <c r="S319" s="43"/>
      <c r="T319" s="71"/>
      <c r="AT319" s="25" t="s">
        <v>153</v>
      </c>
      <c r="AU319" s="25" t="s">
        <v>82</v>
      </c>
    </row>
    <row r="320" spans="2:65" s="12" customFormat="1" x14ac:dyDescent="0.3">
      <c r="B320" s="201"/>
      <c r="D320" s="195" t="s">
        <v>230</v>
      </c>
      <c r="E320" s="202" t="s">
        <v>5</v>
      </c>
      <c r="F320" s="203" t="s">
        <v>619</v>
      </c>
      <c r="H320" s="204">
        <v>6.6</v>
      </c>
      <c r="I320" s="205"/>
      <c r="L320" s="201"/>
      <c r="M320" s="206"/>
      <c r="N320" s="207"/>
      <c r="O320" s="207"/>
      <c r="P320" s="207"/>
      <c r="Q320" s="207"/>
      <c r="R320" s="207"/>
      <c r="S320" s="207"/>
      <c r="T320" s="208"/>
      <c r="AT320" s="202" t="s">
        <v>230</v>
      </c>
      <c r="AU320" s="202" t="s">
        <v>82</v>
      </c>
      <c r="AV320" s="12" t="s">
        <v>82</v>
      </c>
      <c r="AW320" s="12" t="s">
        <v>35</v>
      </c>
      <c r="AX320" s="12" t="s">
        <v>80</v>
      </c>
      <c r="AY320" s="202" t="s">
        <v>144</v>
      </c>
    </row>
    <row r="321" spans="2:65" s="12" customFormat="1" x14ac:dyDescent="0.3">
      <c r="B321" s="201"/>
      <c r="D321" s="195" t="s">
        <v>230</v>
      </c>
      <c r="F321" s="203" t="s">
        <v>620</v>
      </c>
      <c r="H321" s="204">
        <v>6.798</v>
      </c>
      <c r="I321" s="205"/>
      <c r="L321" s="201"/>
      <c r="M321" s="206"/>
      <c r="N321" s="207"/>
      <c r="O321" s="207"/>
      <c r="P321" s="207"/>
      <c r="Q321" s="207"/>
      <c r="R321" s="207"/>
      <c r="S321" s="207"/>
      <c r="T321" s="208"/>
      <c r="AT321" s="202" t="s">
        <v>230</v>
      </c>
      <c r="AU321" s="202" t="s">
        <v>82</v>
      </c>
      <c r="AV321" s="12" t="s">
        <v>82</v>
      </c>
      <c r="AW321" s="12" t="s">
        <v>6</v>
      </c>
      <c r="AX321" s="12" t="s">
        <v>80</v>
      </c>
      <c r="AY321" s="202" t="s">
        <v>144</v>
      </c>
    </row>
    <row r="322" spans="2:65" s="11" customFormat="1" ht="29.85" customHeight="1" x14ac:dyDescent="0.3">
      <c r="B322" s="169"/>
      <c r="D322" s="170" t="s">
        <v>71</v>
      </c>
      <c r="E322" s="180" t="s">
        <v>180</v>
      </c>
      <c r="F322" s="180" t="s">
        <v>621</v>
      </c>
      <c r="I322" s="172"/>
      <c r="J322" s="181">
        <f>BK322</f>
        <v>0</v>
      </c>
      <c r="L322" s="169"/>
      <c r="M322" s="174"/>
      <c r="N322" s="175"/>
      <c r="O322" s="175"/>
      <c r="P322" s="176">
        <f>SUM(P323:P445)</f>
        <v>0</v>
      </c>
      <c r="Q322" s="175"/>
      <c r="R322" s="176">
        <f>SUM(R323:R445)</f>
        <v>109.71324</v>
      </c>
      <c r="S322" s="175"/>
      <c r="T322" s="177">
        <f>SUM(T323:T445)</f>
        <v>3.0380000000000003</v>
      </c>
      <c r="AR322" s="170" t="s">
        <v>80</v>
      </c>
      <c r="AT322" s="178" t="s">
        <v>71</v>
      </c>
      <c r="AU322" s="178" t="s">
        <v>80</v>
      </c>
      <c r="AY322" s="170" t="s">
        <v>144</v>
      </c>
      <c r="BK322" s="179">
        <f>SUM(BK323:BK445)</f>
        <v>0</v>
      </c>
    </row>
    <row r="323" spans="2:65" s="1" customFormat="1" ht="16.5" customHeight="1" x14ac:dyDescent="0.3">
      <c r="B323" s="182"/>
      <c r="C323" s="183" t="s">
        <v>622</v>
      </c>
      <c r="D323" s="183" t="s">
        <v>147</v>
      </c>
      <c r="E323" s="184" t="s">
        <v>623</v>
      </c>
      <c r="F323" s="185" t="s">
        <v>624</v>
      </c>
      <c r="G323" s="186" t="s">
        <v>283</v>
      </c>
      <c r="H323" s="187">
        <v>70</v>
      </c>
      <c r="I323" s="188"/>
      <c r="J323" s="189">
        <f>ROUND(I323*H323,2)</f>
        <v>0</v>
      </c>
      <c r="K323" s="185" t="s">
        <v>5</v>
      </c>
      <c r="L323" s="42"/>
      <c r="M323" s="190" t="s">
        <v>5</v>
      </c>
      <c r="N323" s="191" t="s">
        <v>43</v>
      </c>
      <c r="O323" s="43"/>
      <c r="P323" s="192">
        <f>O323*H323</f>
        <v>0</v>
      </c>
      <c r="Q323" s="192">
        <v>4.0079999999999998E-2</v>
      </c>
      <c r="R323" s="192">
        <f>Q323*H323</f>
        <v>2.8055999999999996</v>
      </c>
      <c r="S323" s="192">
        <v>0</v>
      </c>
      <c r="T323" s="193">
        <f>S323*H323</f>
        <v>0</v>
      </c>
      <c r="AR323" s="25" t="s">
        <v>161</v>
      </c>
      <c r="AT323" s="25" t="s">
        <v>147</v>
      </c>
      <c r="AU323" s="25" t="s">
        <v>82</v>
      </c>
      <c r="AY323" s="25" t="s">
        <v>144</v>
      </c>
      <c r="BE323" s="194">
        <f>IF(N323="základní",J323,0)</f>
        <v>0</v>
      </c>
      <c r="BF323" s="194">
        <f>IF(N323="snížená",J323,0)</f>
        <v>0</v>
      </c>
      <c r="BG323" s="194">
        <f>IF(N323="zákl. přenesená",J323,0)</f>
        <v>0</v>
      </c>
      <c r="BH323" s="194">
        <f>IF(N323="sníž. přenesená",J323,0)</f>
        <v>0</v>
      </c>
      <c r="BI323" s="194">
        <f>IF(N323="nulová",J323,0)</f>
        <v>0</v>
      </c>
      <c r="BJ323" s="25" t="s">
        <v>80</v>
      </c>
      <c r="BK323" s="194">
        <f>ROUND(I323*H323,2)</f>
        <v>0</v>
      </c>
      <c r="BL323" s="25" t="s">
        <v>161</v>
      </c>
      <c r="BM323" s="25" t="s">
        <v>625</v>
      </c>
    </row>
    <row r="324" spans="2:65" s="1" customFormat="1" ht="67.5" x14ac:dyDescent="0.3">
      <c r="B324" s="42"/>
      <c r="D324" s="195" t="s">
        <v>153</v>
      </c>
      <c r="F324" s="196" t="s">
        <v>626</v>
      </c>
      <c r="I324" s="157"/>
      <c r="L324" s="42"/>
      <c r="M324" s="197"/>
      <c r="N324" s="43"/>
      <c r="O324" s="43"/>
      <c r="P324" s="43"/>
      <c r="Q324" s="43"/>
      <c r="R324" s="43"/>
      <c r="S324" s="43"/>
      <c r="T324" s="71"/>
      <c r="AT324" s="25" t="s">
        <v>153</v>
      </c>
      <c r="AU324" s="25" t="s">
        <v>82</v>
      </c>
    </row>
    <row r="325" spans="2:65" s="12" customFormat="1" x14ac:dyDescent="0.3">
      <c r="B325" s="201"/>
      <c r="D325" s="195" t="s">
        <v>230</v>
      </c>
      <c r="E325" s="202" t="s">
        <v>5</v>
      </c>
      <c r="F325" s="203" t="s">
        <v>627</v>
      </c>
      <c r="H325" s="204">
        <v>70</v>
      </c>
      <c r="I325" s="205"/>
      <c r="L325" s="201"/>
      <c r="M325" s="206"/>
      <c r="N325" s="207"/>
      <c r="O325" s="207"/>
      <c r="P325" s="207"/>
      <c r="Q325" s="207"/>
      <c r="R325" s="207"/>
      <c r="S325" s="207"/>
      <c r="T325" s="208"/>
      <c r="AT325" s="202" t="s">
        <v>230</v>
      </c>
      <c r="AU325" s="202" t="s">
        <v>82</v>
      </c>
      <c r="AV325" s="12" t="s">
        <v>82</v>
      </c>
      <c r="AW325" s="12" t="s">
        <v>35</v>
      </c>
      <c r="AX325" s="12" t="s">
        <v>80</v>
      </c>
      <c r="AY325" s="202" t="s">
        <v>144</v>
      </c>
    </row>
    <row r="326" spans="2:65" s="1" customFormat="1" ht="25.5" customHeight="1" x14ac:dyDescent="0.3">
      <c r="B326" s="182"/>
      <c r="C326" s="183" t="s">
        <v>628</v>
      </c>
      <c r="D326" s="183" t="s">
        <v>147</v>
      </c>
      <c r="E326" s="184" t="s">
        <v>629</v>
      </c>
      <c r="F326" s="185" t="s">
        <v>630</v>
      </c>
      <c r="G326" s="186" t="s">
        <v>631</v>
      </c>
      <c r="H326" s="187">
        <v>17</v>
      </c>
      <c r="I326" s="188"/>
      <c r="J326" s="189">
        <f>ROUND(I326*H326,2)</f>
        <v>0</v>
      </c>
      <c r="K326" s="185" t="s">
        <v>227</v>
      </c>
      <c r="L326" s="42"/>
      <c r="M326" s="190" t="s">
        <v>5</v>
      </c>
      <c r="N326" s="191" t="s">
        <v>43</v>
      </c>
      <c r="O326" s="43"/>
      <c r="P326" s="192">
        <f>O326*H326</f>
        <v>0</v>
      </c>
      <c r="Q326" s="192">
        <v>6.9999999999999999E-4</v>
      </c>
      <c r="R326" s="192">
        <f>Q326*H326</f>
        <v>1.1899999999999999E-2</v>
      </c>
      <c r="S326" s="192">
        <v>0</v>
      </c>
      <c r="T326" s="193">
        <f>S326*H326</f>
        <v>0</v>
      </c>
      <c r="AR326" s="25" t="s">
        <v>161</v>
      </c>
      <c r="AT326" s="25" t="s">
        <v>147</v>
      </c>
      <c r="AU326" s="25" t="s">
        <v>82</v>
      </c>
      <c r="AY326" s="25" t="s">
        <v>144</v>
      </c>
      <c r="BE326" s="194">
        <f>IF(N326="základní",J326,0)</f>
        <v>0</v>
      </c>
      <c r="BF326" s="194">
        <f>IF(N326="snížená",J326,0)</f>
        <v>0</v>
      </c>
      <c r="BG326" s="194">
        <f>IF(N326="zákl. přenesená",J326,0)</f>
        <v>0</v>
      </c>
      <c r="BH326" s="194">
        <f>IF(N326="sníž. přenesená",J326,0)</f>
        <v>0</v>
      </c>
      <c r="BI326" s="194">
        <f>IF(N326="nulová",J326,0)</f>
        <v>0</v>
      </c>
      <c r="BJ326" s="25" t="s">
        <v>80</v>
      </c>
      <c r="BK326" s="194">
        <f>ROUND(I326*H326,2)</f>
        <v>0</v>
      </c>
      <c r="BL326" s="25" t="s">
        <v>161</v>
      </c>
      <c r="BM326" s="25" t="s">
        <v>632</v>
      </c>
    </row>
    <row r="327" spans="2:65" s="1" customFormat="1" x14ac:dyDescent="0.3">
      <c r="B327" s="42"/>
      <c r="D327" s="195" t="s">
        <v>153</v>
      </c>
      <c r="F327" s="196" t="s">
        <v>633</v>
      </c>
      <c r="I327" s="157"/>
      <c r="L327" s="42"/>
      <c r="M327" s="197"/>
      <c r="N327" s="43"/>
      <c r="O327" s="43"/>
      <c r="P327" s="43"/>
      <c r="Q327" s="43"/>
      <c r="R327" s="43"/>
      <c r="S327" s="43"/>
      <c r="T327" s="71"/>
      <c r="AT327" s="25" t="s">
        <v>153</v>
      </c>
      <c r="AU327" s="25" t="s">
        <v>82</v>
      </c>
    </row>
    <row r="328" spans="2:65" s="14" customFormat="1" x14ac:dyDescent="0.3">
      <c r="B328" s="228"/>
      <c r="D328" s="195" t="s">
        <v>230</v>
      </c>
      <c r="E328" s="229" t="s">
        <v>5</v>
      </c>
      <c r="F328" s="230" t="s">
        <v>634</v>
      </c>
      <c r="H328" s="229" t="s">
        <v>5</v>
      </c>
      <c r="I328" s="231"/>
      <c r="L328" s="228"/>
      <c r="M328" s="232"/>
      <c r="N328" s="233"/>
      <c r="O328" s="233"/>
      <c r="P328" s="233"/>
      <c r="Q328" s="233"/>
      <c r="R328" s="233"/>
      <c r="S328" s="233"/>
      <c r="T328" s="234"/>
      <c r="AT328" s="229" t="s">
        <v>230</v>
      </c>
      <c r="AU328" s="229" t="s">
        <v>82</v>
      </c>
      <c r="AV328" s="14" t="s">
        <v>80</v>
      </c>
      <c r="AW328" s="14" t="s">
        <v>35</v>
      </c>
      <c r="AX328" s="14" t="s">
        <v>72</v>
      </c>
      <c r="AY328" s="229" t="s">
        <v>144</v>
      </c>
    </row>
    <row r="329" spans="2:65" s="12" customFormat="1" x14ac:dyDescent="0.3">
      <c r="B329" s="201"/>
      <c r="D329" s="195" t="s">
        <v>230</v>
      </c>
      <c r="E329" s="202" t="s">
        <v>5</v>
      </c>
      <c r="F329" s="203" t="s">
        <v>635</v>
      </c>
      <c r="H329" s="204">
        <v>6</v>
      </c>
      <c r="I329" s="205"/>
      <c r="L329" s="201"/>
      <c r="M329" s="206"/>
      <c r="N329" s="207"/>
      <c r="O329" s="207"/>
      <c r="P329" s="207"/>
      <c r="Q329" s="207"/>
      <c r="R329" s="207"/>
      <c r="S329" s="207"/>
      <c r="T329" s="208"/>
      <c r="AT329" s="202" t="s">
        <v>230</v>
      </c>
      <c r="AU329" s="202" t="s">
        <v>82</v>
      </c>
      <c r="AV329" s="12" t="s">
        <v>82</v>
      </c>
      <c r="AW329" s="12" t="s">
        <v>35</v>
      </c>
      <c r="AX329" s="12" t="s">
        <v>72</v>
      </c>
      <c r="AY329" s="202" t="s">
        <v>144</v>
      </c>
    </row>
    <row r="330" spans="2:65" s="12" customFormat="1" x14ac:dyDescent="0.3">
      <c r="B330" s="201"/>
      <c r="D330" s="195" t="s">
        <v>230</v>
      </c>
      <c r="E330" s="202" t="s">
        <v>5</v>
      </c>
      <c r="F330" s="203" t="s">
        <v>636</v>
      </c>
      <c r="H330" s="204">
        <v>5</v>
      </c>
      <c r="I330" s="205"/>
      <c r="L330" s="201"/>
      <c r="M330" s="206"/>
      <c r="N330" s="207"/>
      <c r="O330" s="207"/>
      <c r="P330" s="207"/>
      <c r="Q330" s="207"/>
      <c r="R330" s="207"/>
      <c r="S330" s="207"/>
      <c r="T330" s="208"/>
      <c r="AT330" s="202" t="s">
        <v>230</v>
      </c>
      <c r="AU330" s="202" t="s">
        <v>82</v>
      </c>
      <c r="AV330" s="12" t="s">
        <v>82</v>
      </c>
      <c r="AW330" s="12" t="s">
        <v>35</v>
      </c>
      <c r="AX330" s="12" t="s">
        <v>72</v>
      </c>
      <c r="AY330" s="202" t="s">
        <v>144</v>
      </c>
    </row>
    <row r="331" spans="2:65" s="15" customFormat="1" x14ac:dyDescent="0.3">
      <c r="B331" s="235"/>
      <c r="D331" s="195" t="s">
        <v>230</v>
      </c>
      <c r="E331" s="236" t="s">
        <v>5</v>
      </c>
      <c r="F331" s="237" t="s">
        <v>637</v>
      </c>
      <c r="H331" s="238">
        <v>11</v>
      </c>
      <c r="I331" s="239"/>
      <c r="L331" s="235"/>
      <c r="M331" s="240"/>
      <c r="N331" s="241"/>
      <c r="O331" s="241"/>
      <c r="P331" s="241"/>
      <c r="Q331" s="241"/>
      <c r="R331" s="241"/>
      <c r="S331" s="241"/>
      <c r="T331" s="242"/>
      <c r="AT331" s="236" t="s">
        <v>230</v>
      </c>
      <c r="AU331" s="236" t="s">
        <v>82</v>
      </c>
      <c r="AV331" s="15" t="s">
        <v>157</v>
      </c>
      <c r="AW331" s="15" t="s">
        <v>35</v>
      </c>
      <c r="AX331" s="15" t="s">
        <v>72</v>
      </c>
      <c r="AY331" s="236" t="s">
        <v>144</v>
      </c>
    </row>
    <row r="332" spans="2:65" s="14" customFormat="1" x14ac:dyDescent="0.3">
      <c r="B332" s="228"/>
      <c r="D332" s="195" t="s">
        <v>230</v>
      </c>
      <c r="E332" s="229" t="s">
        <v>5</v>
      </c>
      <c r="F332" s="230" t="s">
        <v>638</v>
      </c>
      <c r="H332" s="229" t="s">
        <v>5</v>
      </c>
      <c r="I332" s="231"/>
      <c r="L332" s="228"/>
      <c r="M332" s="232"/>
      <c r="N332" s="233"/>
      <c r="O332" s="233"/>
      <c r="P332" s="233"/>
      <c r="Q332" s="233"/>
      <c r="R332" s="233"/>
      <c r="S332" s="233"/>
      <c r="T332" s="234"/>
      <c r="AT332" s="229" t="s">
        <v>230</v>
      </c>
      <c r="AU332" s="229" t="s">
        <v>82</v>
      </c>
      <c r="AV332" s="14" t="s">
        <v>80</v>
      </c>
      <c r="AW332" s="14" t="s">
        <v>35</v>
      </c>
      <c r="AX332" s="14" t="s">
        <v>72</v>
      </c>
      <c r="AY332" s="229" t="s">
        <v>144</v>
      </c>
    </row>
    <row r="333" spans="2:65" s="12" customFormat="1" x14ac:dyDescent="0.3">
      <c r="B333" s="201"/>
      <c r="D333" s="195" t="s">
        <v>230</v>
      </c>
      <c r="E333" s="202" t="s">
        <v>5</v>
      </c>
      <c r="F333" s="203" t="s">
        <v>639</v>
      </c>
      <c r="H333" s="204">
        <v>5</v>
      </c>
      <c r="I333" s="205"/>
      <c r="L333" s="201"/>
      <c r="M333" s="206"/>
      <c r="N333" s="207"/>
      <c r="O333" s="207"/>
      <c r="P333" s="207"/>
      <c r="Q333" s="207"/>
      <c r="R333" s="207"/>
      <c r="S333" s="207"/>
      <c r="T333" s="208"/>
      <c r="AT333" s="202" t="s">
        <v>230</v>
      </c>
      <c r="AU333" s="202" t="s">
        <v>82</v>
      </c>
      <c r="AV333" s="12" t="s">
        <v>82</v>
      </c>
      <c r="AW333" s="12" t="s">
        <v>35</v>
      </c>
      <c r="AX333" s="12" t="s">
        <v>72</v>
      </c>
      <c r="AY333" s="202" t="s">
        <v>144</v>
      </c>
    </row>
    <row r="334" spans="2:65" s="12" customFormat="1" x14ac:dyDescent="0.3">
      <c r="B334" s="201"/>
      <c r="D334" s="195" t="s">
        <v>230</v>
      </c>
      <c r="E334" s="202" t="s">
        <v>5</v>
      </c>
      <c r="F334" s="203" t="s">
        <v>640</v>
      </c>
      <c r="H334" s="204">
        <v>1</v>
      </c>
      <c r="I334" s="205"/>
      <c r="L334" s="201"/>
      <c r="M334" s="206"/>
      <c r="N334" s="207"/>
      <c r="O334" s="207"/>
      <c r="P334" s="207"/>
      <c r="Q334" s="207"/>
      <c r="R334" s="207"/>
      <c r="S334" s="207"/>
      <c r="T334" s="208"/>
      <c r="AT334" s="202" t="s">
        <v>230</v>
      </c>
      <c r="AU334" s="202" t="s">
        <v>82</v>
      </c>
      <c r="AV334" s="12" t="s">
        <v>82</v>
      </c>
      <c r="AW334" s="12" t="s">
        <v>35</v>
      </c>
      <c r="AX334" s="12" t="s">
        <v>72</v>
      </c>
      <c r="AY334" s="202" t="s">
        <v>144</v>
      </c>
    </row>
    <row r="335" spans="2:65" s="15" customFormat="1" x14ac:dyDescent="0.3">
      <c r="B335" s="235"/>
      <c r="D335" s="195" t="s">
        <v>230</v>
      </c>
      <c r="E335" s="236" t="s">
        <v>5</v>
      </c>
      <c r="F335" s="237" t="s">
        <v>637</v>
      </c>
      <c r="H335" s="238">
        <v>6</v>
      </c>
      <c r="I335" s="239"/>
      <c r="L335" s="235"/>
      <c r="M335" s="240"/>
      <c r="N335" s="241"/>
      <c r="O335" s="241"/>
      <c r="P335" s="241"/>
      <c r="Q335" s="241"/>
      <c r="R335" s="241"/>
      <c r="S335" s="241"/>
      <c r="T335" s="242"/>
      <c r="AT335" s="236" t="s">
        <v>230</v>
      </c>
      <c r="AU335" s="236" t="s">
        <v>82</v>
      </c>
      <c r="AV335" s="15" t="s">
        <v>157</v>
      </c>
      <c r="AW335" s="15" t="s">
        <v>35</v>
      </c>
      <c r="AX335" s="15" t="s">
        <v>72</v>
      </c>
      <c r="AY335" s="236" t="s">
        <v>144</v>
      </c>
    </row>
    <row r="336" spans="2:65" s="13" customFormat="1" x14ac:dyDescent="0.3">
      <c r="B336" s="209"/>
      <c r="D336" s="195" t="s">
        <v>230</v>
      </c>
      <c r="E336" s="210" t="s">
        <v>5</v>
      </c>
      <c r="F336" s="211" t="s">
        <v>242</v>
      </c>
      <c r="H336" s="212">
        <v>17</v>
      </c>
      <c r="I336" s="213"/>
      <c r="L336" s="209"/>
      <c r="M336" s="214"/>
      <c r="N336" s="215"/>
      <c r="O336" s="215"/>
      <c r="P336" s="215"/>
      <c r="Q336" s="215"/>
      <c r="R336" s="215"/>
      <c r="S336" s="215"/>
      <c r="T336" s="216"/>
      <c r="AT336" s="210" t="s">
        <v>230</v>
      </c>
      <c r="AU336" s="210" t="s">
        <v>82</v>
      </c>
      <c r="AV336" s="13" t="s">
        <v>161</v>
      </c>
      <c r="AW336" s="13" t="s">
        <v>35</v>
      </c>
      <c r="AX336" s="13" t="s">
        <v>80</v>
      </c>
      <c r="AY336" s="210" t="s">
        <v>144</v>
      </c>
    </row>
    <row r="337" spans="2:65" s="1" customFormat="1" ht="16.5" customHeight="1" x14ac:dyDescent="0.3">
      <c r="B337" s="182"/>
      <c r="C337" s="217" t="s">
        <v>641</v>
      </c>
      <c r="D337" s="217" t="s">
        <v>440</v>
      </c>
      <c r="E337" s="218" t="s">
        <v>642</v>
      </c>
      <c r="F337" s="219" t="s">
        <v>643</v>
      </c>
      <c r="G337" s="220" t="s">
        <v>631</v>
      </c>
      <c r="H337" s="221">
        <v>34</v>
      </c>
      <c r="I337" s="222"/>
      <c r="J337" s="223">
        <f>ROUND(I337*H337,2)</f>
        <v>0</v>
      </c>
      <c r="K337" s="219" t="s">
        <v>227</v>
      </c>
      <c r="L337" s="224"/>
      <c r="M337" s="225" t="s">
        <v>5</v>
      </c>
      <c r="N337" s="226" t="s">
        <v>43</v>
      </c>
      <c r="O337" s="43"/>
      <c r="P337" s="192">
        <f>O337*H337</f>
        <v>0</v>
      </c>
      <c r="Q337" s="192">
        <v>3.5E-4</v>
      </c>
      <c r="R337" s="192">
        <f>Q337*H337</f>
        <v>1.1899999999999999E-2</v>
      </c>
      <c r="S337" s="192">
        <v>0</v>
      </c>
      <c r="T337" s="193">
        <f>S337*H337</f>
        <v>0</v>
      </c>
      <c r="AR337" s="25" t="s">
        <v>176</v>
      </c>
      <c r="AT337" s="25" t="s">
        <v>440</v>
      </c>
      <c r="AU337" s="25" t="s">
        <v>82</v>
      </c>
      <c r="AY337" s="25" t="s">
        <v>144</v>
      </c>
      <c r="BE337" s="194">
        <f>IF(N337="základní",J337,0)</f>
        <v>0</v>
      </c>
      <c r="BF337" s="194">
        <f>IF(N337="snížená",J337,0)</f>
        <v>0</v>
      </c>
      <c r="BG337" s="194">
        <f>IF(N337="zákl. přenesená",J337,0)</f>
        <v>0</v>
      </c>
      <c r="BH337" s="194">
        <f>IF(N337="sníž. přenesená",J337,0)</f>
        <v>0</v>
      </c>
      <c r="BI337" s="194">
        <f>IF(N337="nulová",J337,0)</f>
        <v>0</v>
      </c>
      <c r="BJ337" s="25" t="s">
        <v>80</v>
      </c>
      <c r="BK337" s="194">
        <f>ROUND(I337*H337,2)</f>
        <v>0</v>
      </c>
      <c r="BL337" s="25" t="s">
        <v>161</v>
      </c>
      <c r="BM337" s="25" t="s">
        <v>644</v>
      </c>
    </row>
    <row r="338" spans="2:65" s="1" customFormat="1" x14ac:dyDescent="0.3">
      <c r="B338" s="42"/>
      <c r="D338" s="195" t="s">
        <v>153</v>
      </c>
      <c r="F338" s="196" t="s">
        <v>643</v>
      </c>
      <c r="I338" s="157"/>
      <c r="L338" s="42"/>
      <c r="M338" s="197"/>
      <c r="N338" s="43"/>
      <c r="O338" s="43"/>
      <c r="P338" s="43"/>
      <c r="Q338" s="43"/>
      <c r="R338" s="43"/>
      <c r="S338" s="43"/>
      <c r="T338" s="71"/>
      <c r="AT338" s="25" t="s">
        <v>153</v>
      </c>
      <c r="AU338" s="25" t="s">
        <v>82</v>
      </c>
    </row>
    <row r="339" spans="2:65" s="12" customFormat="1" x14ac:dyDescent="0.3">
      <c r="B339" s="201"/>
      <c r="D339" s="195" t="s">
        <v>230</v>
      </c>
      <c r="E339" s="202" t="s">
        <v>5</v>
      </c>
      <c r="F339" s="203" t="s">
        <v>645</v>
      </c>
      <c r="H339" s="204">
        <v>34</v>
      </c>
      <c r="I339" s="205"/>
      <c r="L339" s="201"/>
      <c r="M339" s="206"/>
      <c r="N339" s="207"/>
      <c r="O339" s="207"/>
      <c r="P339" s="207"/>
      <c r="Q339" s="207"/>
      <c r="R339" s="207"/>
      <c r="S339" s="207"/>
      <c r="T339" s="208"/>
      <c r="AT339" s="202" t="s">
        <v>230</v>
      </c>
      <c r="AU339" s="202" t="s">
        <v>82</v>
      </c>
      <c r="AV339" s="12" t="s">
        <v>82</v>
      </c>
      <c r="AW339" s="12" t="s">
        <v>35</v>
      </c>
      <c r="AX339" s="12" t="s">
        <v>80</v>
      </c>
      <c r="AY339" s="202" t="s">
        <v>144</v>
      </c>
    </row>
    <row r="340" spans="2:65" s="1" customFormat="1" ht="16.5" customHeight="1" x14ac:dyDescent="0.3">
      <c r="B340" s="182"/>
      <c r="C340" s="217" t="s">
        <v>646</v>
      </c>
      <c r="D340" s="217" t="s">
        <v>440</v>
      </c>
      <c r="E340" s="218" t="s">
        <v>647</v>
      </c>
      <c r="F340" s="219" t="s">
        <v>648</v>
      </c>
      <c r="G340" s="220" t="s">
        <v>631</v>
      </c>
      <c r="H340" s="221">
        <v>3</v>
      </c>
      <c r="I340" s="222"/>
      <c r="J340" s="223">
        <f>ROUND(I340*H340,2)</f>
        <v>0</v>
      </c>
      <c r="K340" s="219" t="s">
        <v>5</v>
      </c>
      <c r="L340" s="224"/>
      <c r="M340" s="225" t="s">
        <v>5</v>
      </c>
      <c r="N340" s="226" t="s">
        <v>43</v>
      </c>
      <c r="O340" s="43"/>
      <c r="P340" s="192">
        <f>O340*H340</f>
        <v>0</v>
      </c>
      <c r="Q340" s="192">
        <v>3.0000000000000001E-3</v>
      </c>
      <c r="R340" s="192">
        <f>Q340*H340</f>
        <v>9.0000000000000011E-3</v>
      </c>
      <c r="S340" s="192">
        <v>0</v>
      </c>
      <c r="T340" s="193">
        <f>S340*H340</f>
        <v>0</v>
      </c>
      <c r="AR340" s="25" t="s">
        <v>176</v>
      </c>
      <c r="AT340" s="25" t="s">
        <v>440</v>
      </c>
      <c r="AU340" s="25" t="s">
        <v>82</v>
      </c>
      <c r="AY340" s="25" t="s">
        <v>144</v>
      </c>
      <c r="BE340" s="194">
        <f>IF(N340="základní",J340,0)</f>
        <v>0</v>
      </c>
      <c r="BF340" s="194">
        <f>IF(N340="snížená",J340,0)</f>
        <v>0</v>
      </c>
      <c r="BG340" s="194">
        <f>IF(N340="zákl. přenesená",J340,0)</f>
        <v>0</v>
      </c>
      <c r="BH340" s="194">
        <f>IF(N340="sníž. přenesená",J340,0)</f>
        <v>0</v>
      </c>
      <c r="BI340" s="194">
        <f>IF(N340="nulová",J340,0)</f>
        <v>0</v>
      </c>
      <c r="BJ340" s="25" t="s">
        <v>80</v>
      </c>
      <c r="BK340" s="194">
        <f>ROUND(I340*H340,2)</f>
        <v>0</v>
      </c>
      <c r="BL340" s="25" t="s">
        <v>161</v>
      </c>
      <c r="BM340" s="25" t="s">
        <v>649</v>
      </c>
    </row>
    <row r="341" spans="2:65" s="1" customFormat="1" x14ac:dyDescent="0.3">
      <c r="B341" s="42"/>
      <c r="D341" s="195" t="s">
        <v>153</v>
      </c>
      <c r="F341" s="196" t="s">
        <v>648</v>
      </c>
      <c r="I341" s="157"/>
      <c r="L341" s="42"/>
      <c r="M341" s="197"/>
      <c r="N341" s="43"/>
      <c r="O341" s="43"/>
      <c r="P341" s="43"/>
      <c r="Q341" s="43"/>
      <c r="R341" s="43"/>
      <c r="S341" s="43"/>
      <c r="T341" s="71"/>
      <c r="AT341" s="25" t="s">
        <v>153</v>
      </c>
      <c r="AU341" s="25" t="s">
        <v>82</v>
      </c>
    </row>
    <row r="342" spans="2:65" s="12" customFormat="1" x14ac:dyDescent="0.3">
      <c r="B342" s="201"/>
      <c r="D342" s="195" t="s">
        <v>230</v>
      </c>
      <c r="E342" s="202" t="s">
        <v>5</v>
      </c>
      <c r="F342" s="203" t="s">
        <v>650</v>
      </c>
      <c r="H342" s="204">
        <v>2</v>
      </c>
      <c r="I342" s="205"/>
      <c r="L342" s="201"/>
      <c r="M342" s="206"/>
      <c r="N342" s="207"/>
      <c r="O342" s="207"/>
      <c r="P342" s="207"/>
      <c r="Q342" s="207"/>
      <c r="R342" s="207"/>
      <c r="S342" s="207"/>
      <c r="T342" s="208"/>
      <c r="AT342" s="202" t="s">
        <v>230</v>
      </c>
      <c r="AU342" s="202" t="s">
        <v>82</v>
      </c>
      <c r="AV342" s="12" t="s">
        <v>82</v>
      </c>
      <c r="AW342" s="12" t="s">
        <v>35</v>
      </c>
      <c r="AX342" s="12" t="s">
        <v>72</v>
      </c>
      <c r="AY342" s="202" t="s">
        <v>144</v>
      </c>
    </row>
    <row r="343" spans="2:65" s="12" customFormat="1" x14ac:dyDescent="0.3">
      <c r="B343" s="201"/>
      <c r="D343" s="195" t="s">
        <v>230</v>
      </c>
      <c r="E343" s="202" t="s">
        <v>5</v>
      </c>
      <c r="F343" s="203" t="s">
        <v>651</v>
      </c>
      <c r="H343" s="204">
        <v>1</v>
      </c>
      <c r="I343" s="205"/>
      <c r="L343" s="201"/>
      <c r="M343" s="206"/>
      <c r="N343" s="207"/>
      <c r="O343" s="207"/>
      <c r="P343" s="207"/>
      <c r="Q343" s="207"/>
      <c r="R343" s="207"/>
      <c r="S343" s="207"/>
      <c r="T343" s="208"/>
      <c r="AT343" s="202" t="s">
        <v>230</v>
      </c>
      <c r="AU343" s="202" t="s">
        <v>82</v>
      </c>
      <c r="AV343" s="12" t="s">
        <v>82</v>
      </c>
      <c r="AW343" s="12" t="s">
        <v>35</v>
      </c>
      <c r="AX343" s="12" t="s">
        <v>72</v>
      </c>
      <c r="AY343" s="202" t="s">
        <v>144</v>
      </c>
    </row>
    <row r="344" spans="2:65" s="13" customFormat="1" x14ac:dyDescent="0.3">
      <c r="B344" s="209"/>
      <c r="D344" s="195" t="s">
        <v>230</v>
      </c>
      <c r="E344" s="210" t="s">
        <v>5</v>
      </c>
      <c r="F344" s="211" t="s">
        <v>242</v>
      </c>
      <c r="H344" s="212">
        <v>3</v>
      </c>
      <c r="I344" s="213"/>
      <c r="L344" s="209"/>
      <c r="M344" s="214"/>
      <c r="N344" s="215"/>
      <c r="O344" s="215"/>
      <c r="P344" s="215"/>
      <c r="Q344" s="215"/>
      <c r="R344" s="215"/>
      <c r="S344" s="215"/>
      <c r="T344" s="216"/>
      <c r="AT344" s="210" t="s">
        <v>230</v>
      </c>
      <c r="AU344" s="210" t="s">
        <v>82</v>
      </c>
      <c r="AV344" s="13" t="s">
        <v>161</v>
      </c>
      <c r="AW344" s="13" t="s">
        <v>35</v>
      </c>
      <c r="AX344" s="13" t="s">
        <v>80</v>
      </c>
      <c r="AY344" s="210" t="s">
        <v>144</v>
      </c>
    </row>
    <row r="345" spans="2:65" s="1" customFormat="1" ht="16.5" customHeight="1" x14ac:dyDescent="0.3">
      <c r="B345" s="182"/>
      <c r="C345" s="217" t="s">
        <v>652</v>
      </c>
      <c r="D345" s="217" t="s">
        <v>440</v>
      </c>
      <c r="E345" s="218" t="s">
        <v>653</v>
      </c>
      <c r="F345" s="219" t="s">
        <v>654</v>
      </c>
      <c r="G345" s="220" t="s">
        <v>631</v>
      </c>
      <c r="H345" s="221">
        <v>2</v>
      </c>
      <c r="I345" s="222"/>
      <c r="J345" s="223">
        <f>ROUND(I345*H345,2)</f>
        <v>0</v>
      </c>
      <c r="K345" s="219" t="s">
        <v>227</v>
      </c>
      <c r="L345" s="224"/>
      <c r="M345" s="225" t="s">
        <v>5</v>
      </c>
      <c r="N345" s="226" t="s">
        <v>43</v>
      </c>
      <c r="O345" s="43"/>
      <c r="P345" s="192">
        <f>O345*H345</f>
        <v>0</v>
      </c>
      <c r="Q345" s="192">
        <v>6.0000000000000001E-3</v>
      </c>
      <c r="R345" s="192">
        <f>Q345*H345</f>
        <v>1.2E-2</v>
      </c>
      <c r="S345" s="192">
        <v>0</v>
      </c>
      <c r="T345" s="193">
        <f>S345*H345</f>
        <v>0</v>
      </c>
      <c r="AR345" s="25" t="s">
        <v>176</v>
      </c>
      <c r="AT345" s="25" t="s">
        <v>440</v>
      </c>
      <c r="AU345" s="25" t="s">
        <v>82</v>
      </c>
      <c r="AY345" s="25" t="s">
        <v>144</v>
      </c>
      <c r="BE345" s="194">
        <f>IF(N345="základní",J345,0)</f>
        <v>0</v>
      </c>
      <c r="BF345" s="194">
        <f>IF(N345="snížená",J345,0)</f>
        <v>0</v>
      </c>
      <c r="BG345" s="194">
        <f>IF(N345="zákl. přenesená",J345,0)</f>
        <v>0</v>
      </c>
      <c r="BH345" s="194">
        <f>IF(N345="sníž. přenesená",J345,0)</f>
        <v>0</v>
      </c>
      <c r="BI345" s="194">
        <f>IF(N345="nulová",J345,0)</f>
        <v>0</v>
      </c>
      <c r="BJ345" s="25" t="s">
        <v>80</v>
      </c>
      <c r="BK345" s="194">
        <f>ROUND(I345*H345,2)</f>
        <v>0</v>
      </c>
      <c r="BL345" s="25" t="s">
        <v>161</v>
      </c>
      <c r="BM345" s="25" t="s">
        <v>655</v>
      </c>
    </row>
    <row r="346" spans="2:65" s="1" customFormat="1" x14ac:dyDescent="0.3">
      <c r="B346" s="42"/>
      <c r="D346" s="195" t="s">
        <v>153</v>
      </c>
      <c r="F346" s="196" t="s">
        <v>654</v>
      </c>
      <c r="I346" s="157"/>
      <c r="L346" s="42"/>
      <c r="M346" s="197"/>
      <c r="N346" s="43"/>
      <c r="O346" s="43"/>
      <c r="P346" s="43"/>
      <c r="Q346" s="43"/>
      <c r="R346" s="43"/>
      <c r="S346" s="43"/>
      <c r="T346" s="71"/>
      <c r="AT346" s="25" t="s">
        <v>153</v>
      </c>
      <c r="AU346" s="25" t="s">
        <v>82</v>
      </c>
    </row>
    <row r="347" spans="2:65" s="12" customFormat="1" x14ac:dyDescent="0.3">
      <c r="B347" s="201"/>
      <c r="D347" s="195" t="s">
        <v>230</v>
      </c>
      <c r="E347" s="202" t="s">
        <v>5</v>
      </c>
      <c r="F347" s="203" t="s">
        <v>656</v>
      </c>
      <c r="H347" s="204">
        <v>1</v>
      </c>
      <c r="I347" s="205"/>
      <c r="L347" s="201"/>
      <c r="M347" s="206"/>
      <c r="N347" s="207"/>
      <c r="O347" s="207"/>
      <c r="P347" s="207"/>
      <c r="Q347" s="207"/>
      <c r="R347" s="207"/>
      <c r="S347" s="207"/>
      <c r="T347" s="208"/>
      <c r="AT347" s="202" t="s">
        <v>230</v>
      </c>
      <c r="AU347" s="202" t="s">
        <v>82</v>
      </c>
      <c r="AV347" s="12" t="s">
        <v>82</v>
      </c>
      <c r="AW347" s="12" t="s">
        <v>35</v>
      </c>
      <c r="AX347" s="12" t="s">
        <v>72</v>
      </c>
      <c r="AY347" s="202" t="s">
        <v>144</v>
      </c>
    </row>
    <row r="348" spans="2:65" s="12" customFormat="1" x14ac:dyDescent="0.3">
      <c r="B348" s="201"/>
      <c r="D348" s="195" t="s">
        <v>230</v>
      </c>
      <c r="E348" s="202" t="s">
        <v>5</v>
      </c>
      <c r="F348" s="203" t="s">
        <v>657</v>
      </c>
      <c r="H348" s="204">
        <v>1</v>
      </c>
      <c r="I348" s="205"/>
      <c r="L348" s="201"/>
      <c r="M348" s="206"/>
      <c r="N348" s="207"/>
      <c r="O348" s="207"/>
      <c r="P348" s="207"/>
      <c r="Q348" s="207"/>
      <c r="R348" s="207"/>
      <c r="S348" s="207"/>
      <c r="T348" s="208"/>
      <c r="AT348" s="202" t="s">
        <v>230</v>
      </c>
      <c r="AU348" s="202" t="s">
        <v>82</v>
      </c>
      <c r="AV348" s="12" t="s">
        <v>82</v>
      </c>
      <c r="AW348" s="12" t="s">
        <v>35</v>
      </c>
      <c r="AX348" s="12" t="s">
        <v>72</v>
      </c>
      <c r="AY348" s="202" t="s">
        <v>144</v>
      </c>
    </row>
    <row r="349" spans="2:65" s="13" customFormat="1" x14ac:dyDescent="0.3">
      <c r="B349" s="209"/>
      <c r="D349" s="195" t="s">
        <v>230</v>
      </c>
      <c r="E349" s="210" t="s">
        <v>5</v>
      </c>
      <c r="F349" s="211" t="s">
        <v>242</v>
      </c>
      <c r="H349" s="212">
        <v>2</v>
      </c>
      <c r="I349" s="213"/>
      <c r="L349" s="209"/>
      <c r="M349" s="214"/>
      <c r="N349" s="215"/>
      <c r="O349" s="215"/>
      <c r="P349" s="215"/>
      <c r="Q349" s="215"/>
      <c r="R349" s="215"/>
      <c r="S349" s="215"/>
      <c r="T349" s="216"/>
      <c r="AT349" s="210" t="s">
        <v>230</v>
      </c>
      <c r="AU349" s="210" t="s">
        <v>82</v>
      </c>
      <c r="AV349" s="13" t="s">
        <v>161</v>
      </c>
      <c r="AW349" s="13" t="s">
        <v>35</v>
      </c>
      <c r="AX349" s="13" t="s">
        <v>80</v>
      </c>
      <c r="AY349" s="210" t="s">
        <v>144</v>
      </c>
    </row>
    <row r="350" spans="2:65" s="1" customFormat="1" ht="25.5" customHeight="1" x14ac:dyDescent="0.3">
      <c r="B350" s="182"/>
      <c r="C350" s="183" t="s">
        <v>658</v>
      </c>
      <c r="D350" s="183" t="s">
        <v>147</v>
      </c>
      <c r="E350" s="184" t="s">
        <v>659</v>
      </c>
      <c r="F350" s="185" t="s">
        <v>660</v>
      </c>
      <c r="G350" s="186" t="s">
        <v>631</v>
      </c>
      <c r="H350" s="187">
        <v>14</v>
      </c>
      <c r="I350" s="188"/>
      <c r="J350" s="189">
        <f>ROUND(I350*H350,2)</f>
        <v>0</v>
      </c>
      <c r="K350" s="185" t="s">
        <v>227</v>
      </c>
      <c r="L350" s="42"/>
      <c r="M350" s="190" t="s">
        <v>5</v>
      </c>
      <c r="N350" s="191" t="s">
        <v>43</v>
      </c>
      <c r="O350" s="43"/>
      <c r="P350" s="192">
        <f>O350*H350</f>
        <v>0</v>
      </c>
      <c r="Q350" s="192">
        <v>0.11241</v>
      </c>
      <c r="R350" s="192">
        <f>Q350*H350</f>
        <v>1.5737399999999999</v>
      </c>
      <c r="S350" s="192">
        <v>0</v>
      </c>
      <c r="T350" s="193">
        <f>S350*H350</f>
        <v>0</v>
      </c>
      <c r="AR350" s="25" t="s">
        <v>161</v>
      </c>
      <c r="AT350" s="25" t="s">
        <v>147</v>
      </c>
      <c r="AU350" s="25" t="s">
        <v>82</v>
      </c>
      <c r="AY350" s="25" t="s">
        <v>144</v>
      </c>
      <c r="BE350" s="194">
        <f>IF(N350="základní",J350,0)</f>
        <v>0</v>
      </c>
      <c r="BF350" s="194">
        <f>IF(N350="snížená",J350,0)</f>
        <v>0</v>
      </c>
      <c r="BG350" s="194">
        <f>IF(N350="zákl. přenesená",J350,0)</f>
        <v>0</v>
      </c>
      <c r="BH350" s="194">
        <f>IF(N350="sníž. přenesená",J350,0)</f>
        <v>0</v>
      </c>
      <c r="BI350" s="194">
        <f>IF(N350="nulová",J350,0)</f>
        <v>0</v>
      </c>
      <c r="BJ350" s="25" t="s">
        <v>80</v>
      </c>
      <c r="BK350" s="194">
        <f>ROUND(I350*H350,2)</f>
        <v>0</v>
      </c>
      <c r="BL350" s="25" t="s">
        <v>161</v>
      </c>
      <c r="BM350" s="25" t="s">
        <v>661</v>
      </c>
    </row>
    <row r="351" spans="2:65" s="1" customFormat="1" x14ac:dyDescent="0.3">
      <c r="B351" s="42"/>
      <c r="D351" s="195" t="s">
        <v>153</v>
      </c>
      <c r="F351" s="196" t="s">
        <v>662</v>
      </c>
      <c r="I351" s="157"/>
      <c r="L351" s="42"/>
      <c r="M351" s="197"/>
      <c r="N351" s="43"/>
      <c r="O351" s="43"/>
      <c r="P351" s="43"/>
      <c r="Q351" s="43"/>
      <c r="R351" s="43"/>
      <c r="S351" s="43"/>
      <c r="T351" s="71"/>
      <c r="AT351" s="25" t="s">
        <v>153</v>
      </c>
      <c r="AU351" s="25" t="s">
        <v>82</v>
      </c>
    </row>
    <row r="352" spans="2:65" s="14" customFormat="1" x14ac:dyDescent="0.3">
      <c r="B352" s="228"/>
      <c r="D352" s="195" t="s">
        <v>230</v>
      </c>
      <c r="E352" s="229" t="s">
        <v>5</v>
      </c>
      <c r="F352" s="230" t="s">
        <v>634</v>
      </c>
      <c r="H352" s="229" t="s">
        <v>5</v>
      </c>
      <c r="I352" s="231"/>
      <c r="L352" s="228"/>
      <c r="M352" s="232"/>
      <c r="N352" s="233"/>
      <c r="O352" s="233"/>
      <c r="P352" s="233"/>
      <c r="Q352" s="233"/>
      <c r="R352" s="233"/>
      <c r="S352" s="233"/>
      <c r="T352" s="234"/>
      <c r="AT352" s="229" t="s">
        <v>230</v>
      </c>
      <c r="AU352" s="229" t="s">
        <v>82</v>
      </c>
      <c r="AV352" s="14" t="s">
        <v>80</v>
      </c>
      <c r="AW352" s="14" t="s">
        <v>35</v>
      </c>
      <c r="AX352" s="14" t="s">
        <v>72</v>
      </c>
      <c r="AY352" s="229" t="s">
        <v>144</v>
      </c>
    </row>
    <row r="353" spans="2:65" s="12" customFormat="1" x14ac:dyDescent="0.3">
      <c r="B353" s="201"/>
      <c r="D353" s="195" t="s">
        <v>230</v>
      </c>
      <c r="E353" s="202" t="s">
        <v>5</v>
      </c>
      <c r="F353" s="203" t="s">
        <v>635</v>
      </c>
      <c r="H353" s="204">
        <v>6</v>
      </c>
      <c r="I353" s="205"/>
      <c r="L353" s="201"/>
      <c r="M353" s="206"/>
      <c r="N353" s="207"/>
      <c r="O353" s="207"/>
      <c r="P353" s="207"/>
      <c r="Q353" s="207"/>
      <c r="R353" s="207"/>
      <c r="S353" s="207"/>
      <c r="T353" s="208"/>
      <c r="AT353" s="202" t="s">
        <v>230</v>
      </c>
      <c r="AU353" s="202" t="s">
        <v>82</v>
      </c>
      <c r="AV353" s="12" t="s">
        <v>82</v>
      </c>
      <c r="AW353" s="12" t="s">
        <v>35</v>
      </c>
      <c r="AX353" s="12" t="s">
        <v>72</v>
      </c>
      <c r="AY353" s="202" t="s">
        <v>144</v>
      </c>
    </row>
    <row r="354" spans="2:65" s="12" customFormat="1" x14ac:dyDescent="0.3">
      <c r="B354" s="201"/>
      <c r="D354" s="195" t="s">
        <v>230</v>
      </c>
      <c r="E354" s="202" t="s">
        <v>5</v>
      </c>
      <c r="F354" s="203" t="s">
        <v>636</v>
      </c>
      <c r="H354" s="204">
        <v>5</v>
      </c>
      <c r="I354" s="205"/>
      <c r="L354" s="201"/>
      <c r="M354" s="206"/>
      <c r="N354" s="207"/>
      <c r="O354" s="207"/>
      <c r="P354" s="207"/>
      <c r="Q354" s="207"/>
      <c r="R354" s="207"/>
      <c r="S354" s="207"/>
      <c r="T354" s="208"/>
      <c r="AT354" s="202" t="s">
        <v>230</v>
      </c>
      <c r="AU354" s="202" t="s">
        <v>82</v>
      </c>
      <c r="AV354" s="12" t="s">
        <v>82</v>
      </c>
      <c r="AW354" s="12" t="s">
        <v>35</v>
      </c>
      <c r="AX354" s="12" t="s">
        <v>72</v>
      </c>
      <c r="AY354" s="202" t="s">
        <v>144</v>
      </c>
    </row>
    <row r="355" spans="2:65" s="15" customFormat="1" x14ac:dyDescent="0.3">
      <c r="B355" s="235"/>
      <c r="D355" s="195" t="s">
        <v>230</v>
      </c>
      <c r="E355" s="236" t="s">
        <v>5</v>
      </c>
      <c r="F355" s="237" t="s">
        <v>637</v>
      </c>
      <c r="H355" s="238">
        <v>11</v>
      </c>
      <c r="I355" s="239"/>
      <c r="L355" s="235"/>
      <c r="M355" s="240"/>
      <c r="N355" s="241"/>
      <c r="O355" s="241"/>
      <c r="P355" s="241"/>
      <c r="Q355" s="241"/>
      <c r="R355" s="241"/>
      <c r="S355" s="241"/>
      <c r="T355" s="242"/>
      <c r="AT355" s="236" t="s">
        <v>230</v>
      </c>
      <c r="AU355" s="236" t="s">
        <v>82</v>
      </c>
      <c r="AV355" s="15" t="s">
        <v>157</v>
      </c>
      <c r="AW355" s="15" t="s">
        <v>35</v>
      </c>
      <c r="AX355" s="15" t="s">
        <v>72</v>
      </c>
      <c r="AY355" s="236" t="s">
        <v>144</v>
      </c>
    </row>
    <row r="356" spans="2:65" s="14" customFormat="1" x14ac:dyDescent="0.3">
      <c r="B356" s="228"/>
      <c r="D356" s="195" t="s">
        <v>230</v>
      </c>
      <c r="E356" s="229" t="s">
        <v>5</v>
      </c>
      <c r="F356" s="230" t="s">
        <v>638</v>
      </c>
      <c r="H356" s="229" t="s">
        <v>5</v>
      </c>
      <c r="I356" s="231"/>
      <c r="L356" s="228"/>
      <c r="M356" s="232"/>
      <c r="N356" s="233"/>
      <c r="O356" s="233"/>
      <c r="P356" s="233"/>
      <c r="Q356" s="233"/>
      <c r="R356" s="233"/>
      <c r="S356" s="233"/>
      <c r="T356" s="234"/>
      <c r="AT356" s="229" t="s">
        <v>230</v>
      </c>
      <c r="AU356" s="229" t="s">
        <v>82</v>
      </c>
      <c r="AV356" s="14" t="s">
        <v>80</v>
      </c>
      <c r="AW356" s="14" t="s">
        <v>35</v>
      </c>
      <c r="AX356" s="14" t="s">
        <v>72</v>
      </c>
      <c r="AY356" s="229" t="s">
        <v>144</v>
      </c>
    </row>
    <row r="357" spans="2:65" s="12" customFormat="1" x14ac:dyDescent="0.3">
      <c r="B357" s="201"/>
      <c r="D357" s="195" t="s">
        <v>230</v>
      </c>
      <c r="E357" s="202" t="s">
        <v>5</v>
      </c>
      <c r="F357" s="203" t="s">
        <v>663</v>
      </c>
      <c r="H357" s="204">
        <v>3</v>
      </c>
      <c r="I357" s="205"/>
      <c r="L357" s="201"/>
      <c r="M357" s="206"/>
      <c r="N357" s="207"/>
      <c r="O357" s="207"/>
      <c r="P357" s="207"/>
      <c r="Q357" s="207"/>
      <c r="R357" s="207"/>
      <c r="S357" s="207"/>
      <c r="T357" s="208"/>
      <c r="AT357" s="202" t="s">
        <v>230</v>
      </c>
      <c r="AU357" s="202" t="s">
        <v>82</v>
      </c>
      <c r="AV357" s="12" t="s">
        <v>82</v>
      </c>
      <c r="AW357" s="12" t="s">
        <v>35</v>
      </c>
      <c r="AX357" s="12" t="s">
        <v>72</v>
      </c>
      <c r="AY357" s="202" t="s">
        <v>144</v>
      </c>
    </row>
    <row r="358" spans="2:65" s="15" customFormat="1" x14ac:dyDescent="0.3">
      <c r="B358" s="235"/>
      <c r="D358" s="195" t="s">
        <v>230</v>
      </c>
      <c r="E358" s="236" t="s">
        <v>5</v>
      </c>
      <c r="F358" s="237" t="s">
        <v>637</v>
      </c>
      <c r="H358" s="238">
        <v>3</v>
      </c>
      <c r="I358" s="239"/>
      <c r="L358" s="235"/>
      <c r="M358" s="240"/>
      <c r="N358" s="241"/>
      <c r="O358" s="241"/>
      <c r="P358" s="241"/>
      <c r="Q358" s="241"/>
      <c r="R358" s="241"/>
      <c r="S358" s="241"/>
      <c r="T358" s="242"/>
      <c r="AT358" s="236" t="s">
        <v>230</v>
      </c>
      <c r="AU358" s="236" t="s">
        <v>82</v>
      </c>
      <c r="AV358" s="15" t="s">
        <v>157</v>
      </c>
      <c r="AW358" s="15" t="s">
        <v>35</v>
      </c>
      <c r="AX358" s="15" t="s">
        <v>72</v>
      </c>
      <c r="AY358" s="236" t="s">
        <v>144</v>
      </c>
    </row>
    <row r="359" spans="2:65" s="13" customFormat="1" x14ac:dyDescent="0.3">
      <c r="B359" s="209"/>
      <c r="D359" s="195" t="s">
        <v>230</v>
      </c>
      <c r="E359" s="210" t="s">
        <v>5</v>
      </c>
      <c r="F359" s="211" t="s">
        <v>242</v>
      </c>
      <c r="H359" s="212">
        <v>14</v>
      </c>
      <c r="I359" s="213"/>
      <c r="L359" s="209"/>
      <c r="M359" s="214"/>
      <c r="N359" s="215"/>
      <c r="O359" s="215"/>
      <c r="P359" s="215"/>
      <c r="Q359" s="215"/>
      <c r="R359" s="215"/>
      <c r="S359" s="215"/>
      <c r="T359" s="216"/>
      <c r="AT359" s="210" t="s">
        <v>230</v>
      </c>
      <c r="AU359" s="210" t="s">
        <v>82</v>
      </c>
      <c r="AV359" s="13" t="s">
        <v>161</v>
      </c>
      <c r="AW359" s="13" t="s">
        <v>35</v>
      </c>
      <c r="AX359" s="13" t="s">
        <v>80</v>
      </c>
      <c r="AY359" s="210" t="s">
        <v>144</v>
      </c>
    </row>
    <row r="360" spans="2:65" s="1" customFormat="1" ht="16.5" customHeight="1" x14ac:dyDescent="0.3">
      <c r="B360" s="182"/>
      <c r="C360" s="217" t="s">
        <v>664</v>
      </c>
      <c r="D360" s="217" t="s">
        <v>440</v>
      </c>
      <c r="E360" s="218" t="s">
        <v>665</v>
      </c>
      <c r="F360" s="219" t="s">
        <v>666</v>
      </c>
      <c r="G360" s="220" t="s">
        <v>631</v>
      </c>
      <c r="H360" s="221">
        <v>3</v>
      </c>
      <c r="I360" s="222"/>
      <c r="J360" s="223">
        <f>ROUND(I360*H360,2)</f>
        <v>0</v>
      </c>
      <c r="K360" s="219" t="s">
        <v>227</v>
      </c>
      <c r="L360" s="224"/>
      <c r="M360" s="225" t="s">
        <v>5</v>
      </c>
      <c r="N360" s="226" t="s">
        <v>43</v>
      </c>
      <c r="O360" s="43"/>
      <c r="P360" s="192">
        <f>O360*H360</f>
        <v>0</v>
      </c>
      <c r="Q360" s="192">
        <v>6.1000000000000004E-3</v>
      </c>
      <c r="R360" s="192">
        <f>Q360*H360</f>
        <v>1.83E-2</v>
      </c>
      <c r="S360" s="192">
        <v>0</v>
      </c>
      <c r="T360" s="193">
        <f>S360*H360</f>
        <v>0</v>
      </c>
      <c r="AR360" s="25" t="s">
        <v>176</v>
      </c>
      <c r="AT360" s="25" t="s">
        <v>440</v>
      </c>
      <c r="AU360" s="25" t="s">
        <v>82</v>
      </c>
      <c r="AY360" s="25" t="s">
        <v>144</v>
      </c>
      <c r="BE360" s="194">
        <f>IF(N360="základní",J360,0)</f>
        <v>0</v>
      </c>
      <c r="BF360" s="194">
        <f>IF(N360="snížená",J360,0)</f>
        <v>0</v>
      </c>
      <c r="BG360" s="194">
        <f>IF(N360="zákl. přenesená",J360,0)</f>
        <v>0</v>
      </c>
      <c r="BH360" s="194">
        <f>IF(N360="sníž. přenesená",J360,0)</f>
        <v>0</v>
      </c>
      <c r="BI360" s="194">
        <f>IF(N360="nulová",J360,0)</f>
        <v>0</v>
      </c>
      <c r="BJ360" s="25" t="s">
        <v>80</v>
      </c>
      <c r="BK360" s="194">
        <f>ROUND(I360*H360,2)</f>
        <v>0</v>
      </c>
      <c r="BL360" s="25" t="s">
        <v>161</v>
      </c>
      <c r="BM360" s="25" t="s">
        <v>667</v>
      </c>
    </row>
    <row r="361" spans="2:65" s="1" customFormat="1" x14ac:dyDescent="0.3">
      <c r="B361" s="42"/>
      <c r="D361" s="195" t="s">
        <v>153</v>
      </c>
      <c r="F361" s="196" t="s">
        <v>666</v>
      </c>
      <c r="I361" s="157"/>
      <c r="L361" s="42"/>
      <c r="M361" s="197"/>
      <c r="N361" s="43"/>
      <c r="O361" s="43"/>
      <c r="P361" s="43"/>
      <c r="Q361" s="43"/>
      <c r="R361" s="43"/>
      <c r="S361" s="43"/>
      <c r="T361" s="71"/>
      <c r="AT361" s="25" t="s">
        <v>153</v>
      </c>
      <c r="AU361" s="25" t="s">
        <v>82</v>
      </c>
    </row>
    <row r="362" spans="2:65" s="14" customFormat="1" x14ac:dyDescent="0.3">
      <c r="B362" s="228"/>
      <c r="D362" s="195" t="s">
        <v>230</v>
      </c>
      <c r="E362" s="229" t="s">
        <v>5</v>
      </c>
      <c r="F362" s="230" t="s">
        <v>638</v>
      </c>
      <c r="H362" s="229" t="s">
        <v>5</v>
      </c>
      <c r="I362" s="231"/>
      <c r="L362" s="228"/>
      <c r="M362" s="232"/>
      <c r="N362" s="233"/>
      <c r="O362" s="233"/>
      <c r="P362" s="233"/>
      <c r="Q362" s="233"/>
      <c r="R362" s="233"/>
      <c r="S362" s="233"/>
      <c r="T362" s="234"/>
      <c r="AT362" s="229" t="s">
        <v>230</v>
      </c>
      <c r="AU362" s="229" t="s">
        <v>82</v>
      </c>
      <c r="AV362" s="14" t="s">
        <v>80</v>
      </c>
      <c r="AW362" s="14" t="s">
        <v>35</v>
      </c>
      <c r="AX362" s="14" t="s">
        <v>72</v>
      </c>
      <c r="AY362" s="229" t="s">
        <v>144</v>
      </c>
    </row>
    <row r="363" spans="2:65" s="12" customFormat="1" x14ac:dyDescent="0.3">
      <c r="B363" s="201"/>
      <c r="D363" s="195" t="s">
        <v>230</v>
      </c>
      <c r="E363" s="202" t="s">
        <v>5</v>
      </c>
      <c r="F363" s="203" t="s">
        <v>663</v>
      </c>
      <c r="H363" s="204">
        <v>3</v>
      </c>
      <c r="I363" s="205"/>
      <c r="L363" s="201"/>
      <c r="M363" s="206"/>
      <c r="N363" s="207"/>
      <c r="O363" s="207"/>
      <c r="P363" s="207"/>
      <c r="Q363" s="207"/>
      <c r="R363" s="207"/>
      <c r="S363" s="207"/>
      <c r="T363" s="208"/>
      <c r="AT363" s="202" t="s">
        <v>230</v>
      </c>
      <c r="AU363" s="202" t="s">
        <v>82</v>
      </c>
      <c r="AV363" s="12" t="s">
        <v>82</v>
      </c>
      <c r="AW363" s="12" t="s">
        <v>35</v>
      </c>
      <c r="AX363" s="12" t="s">
        <v>80</v>
      </c>
      <c r="AY363" s="202" t="s">
        <v>144</v>
      </c>
    </row>
    <row r="364" spans="2:65" s="1" customFormat="1" ht="16.5" customHeight="1" x14ac:dyDescent="0.3">
      <c r="B364" s="182"/>
      <c r="C364" s="183" t="s">
        <v>668</v>
      </c>
      <c r="D364" s="183" t="s">
        <v>147</v>
      </c>
      <c r="E364" s="184" t="s">
        <v>669</v>
      </c>
      <c r="F364" s="185" t="s">
        <v>670</v>
      </c>
      <c r="G364" s="186" t="s">
        <v>283</v>
      </c>
      <c r="H364" s="187">
        <v>87</v>
      </c>
      <c r="I364" s="188"/>
      <c r="J364" s="189">
        <f>ROUND(I364*H364,2)</f>
        <v>0</v>
      </c>
      <c r="K364" s="185" t="s">
        <v>227</v>
      </c>
      <c r="L364" s="42"/>
      <c r="M364" s="190" t="s">
        <v>5</v>
      </c>
      <c r="N364" s="191" t="s">
        <v>43</v>
      </c>
      <c r="O364" s="43"/>
      <c r="P364" s="192">
        <f>O364*H364</f>
        <v>0</v>
      </c>
      <c r="Q364" s="192">
        <v>2.0000000000000001E-4</v>
      </c>
      <c r="R364" s="192">
        <f>Q364*H364</f>
        <v>1.7400000000000002E-2</v>
      </c>
      <c r="S364" s="192">
        <v>0</v>
      </c>
      <c r="T364" s="193">
        <f>S364*H364</f>
        <v>0</v>
      </c>
      <c r="AR364" s="25" t="s">
        <v>161</v>
      </c>
      <c r="AT364" s="25" t="s">
        <v>147</v>
      </c>
      <c r="AU364" s="25" t="s">
        <v>82</v>
      </c>
      <c r="AY364" s="25" t="s">
        <v>144</v>
      </c>
      <c r="BE364" s="194">
        <f>IF(N364="základní",J364,0)</f>
        <v>0</v>
      </c>
      <c r="BF364" s="194">
        <f>IF(N364="snížená",J364,0)</f>
        <v>0</v>
      </c>
      <c r="BG364" s="194">
        <f>IF(N364="zákl. přenesená",J364,0)</f>
        <v>0</v>
      </c>
      <c r="BH364" s="194">
        <f>IF(N364="sníž. přenesená",J364,0)</f>
        <v>0</v>
      </c>
      <c r="BI364" s="194">
        <f>IF(N364="nulová",J364,0)</f>
        <v>0</v>
      </c>
      <c r="BJ364" s="25" t="s">
        <v>80</v>
      </c>
      <c r="BK364" s="194">
        <f>ROUND(I364*H364,2)</f>
        <v>0</v>
      </c>
      <c r="BL364" s="25" t="s">
        <v>161</v>
      </c>
      <c r="BM364" s="25" t="s">
        <v>671</v>
      </c>
    </row>
    <row r="365" spans="2:65" s="1" customFormat="1" x14ac:dyDescent="0.3">
      <c r="B365" s="42"/>
      <c r="D365" s="195" t="s">
        <v>153</v>
      </c>
      <c r="F365" s="196" t="s">
        <v>672</v>
      </c>
      <c r="I365" s="157"/>
      <c r="L365" s="42"/>
      <c r="M365" s="197"/>
      <c r="N365" s="43"/>
      <c r="O365" s="43"/>
      <c r="P365" s="43"/>
      <c r="Q365" s="43"/>
      <c r="R365" s="43"/>
      <c r="S365" s="43"/>
      <c r="T365" s="71"/>
      <c r="AT365" s="25" t="s">
        <v>153</v>
      </c>
      <c r="AU365" s="25" t="s">
        <v>82</v>
      </c>
    </row>
    <row r="366" spans="2:65" s="12" customFormat="1" x14ac:dyDescent="0.3">
      <c r="B366" s="201"/>
      <c r="D366" s="195" t="s">
        <v>230</v>
      </c>
      <c r="E366" s="202" t="s">
        <v>5</v>
      </c>
      <c r="F366" s="203" t="s">
        <v>673</v>
      </c>
      <c r="H366" s="204">
        <v>87</v>
      </c>
      <c r="I366" s="205"/>
      <c r="L366" s="201"/>
      <c r="M366" s="206"/>
      <c r="N366" s="207"/>
      <c r="O366" s="207"/>
      <c r="P366" s="207"/>
      <c r="Q366" s="207"/>
      <c r="R366" s="207"/>
      <c r="S366" s="207"/>
      <c r="T366" s="208"/>
      <c r="AT366" s="202" t="s">
        <v>230</v>
      </c>
      <c r="AU366" s="202" t="s">
        <v>82</v>
      </c>
      <c r="AV366" s="12" t="s">
        <v>82</v>
      </c>
      <c r="AW366" s="12" t="s">
        <v>35</v>
      </c>
      <c r="AX366" s="12" t="s">
        <v>80</v>
      </c>
      <c r="AY366" s="202" t="s">
        <v>144</v>
      </c>
    </row>
    <row r="367" spans="2:65" s="1" customFormat="1" ht="16.5" customHeight="1" x14ac:dyDescent="0.3">
      <c r="B367" s="182"/>
      <c r="C367" s="183" t="s">
        <v>674</v>
      </c>
      <c r="D367" s="183" t="s">
        <v>147</v>
      </c>
      <c r="E367" s="184" t="s">
        <v>675</v>
      </c>
      <c r="F367" s="185" t="s">
        <v>676</v>
      </c>
      <c r="G367" s="186" t="s">
        <v>283</v>
      </c>
      <c r="H367" s="187">
        <v>390</v>
      </c>
      <c r="I367" s="188"/>
      <c r="J367" s="189">
        <f>ROUND(I367*H367,2)</f>
        <v>0</v>
      </c>
      <c r="K367" s="185" t="s">
        <v>227</v>
      </c>
      <c r="L367" s="42"/>
      <c r="M367" s="190" t="s">
        <v>5</v>
      </c>
      <c r="N367" s="191" t="s">
        <v>43</v>
      </c>
      <c r="O367" s="43"/>
      <c r="P367" s="192">
        <f>O367*H367</f>
        <v>0</v>
      </c>
      <c r="Q367" s="192">
        <v>6.9999999999999994E-5</v>
      </c>
      <c r="R367" s="192">
        <f>Q367*H367</f>
        <v>2.7299999999999998E-2</v>
      </c>
      <c r="S367" s="192">
        <v>0</v>
      </c>
      <c r="T367" s="193">
        <f>S367*H367</f>
        <v>0</v>
      </c>
      <c r="AR367" s="25" t="s">
        <v>161</v>
      </c>
      <c r="AT367" s="25" t="s">
        <v>147</v>
      </c>
      <c r="AU367" s="25" t="s">
        <v>82</v>
      </c>
      <c r="AY367" s="25" t="s">
        <v>144</v>
      </c>
      <c r="BE367" s="194">
        <f>IF(N367="základní",J367,0)</f>
        <v>0</v>
      </c>
      <c r="BF367" s="194">
        <f>IF(N367="snížená",J367,0)</f>
        <v>0</v>
      </c>
      <c r="BG367" s="194">
        <f>IF(N367="zákl. přenesená",J367,0)</f>
        <v>0</v>
      </c>
      <c r="BH367" s="194">
        <f>IF(N367="sníž. přenesená",J367,0)</f>
        <v>0</v>
      </c>
      <c r="BI367" s="194">
        <f>IF(N367="nulová",J367,0)</f>
        <v>0</v>
      </c>
      <c r="BJ367" s="25" t="s">
        <v>80</v>
      </c>
      <c r="BK367" s="194">
        <f>ROUND(I367*H367,2)</f>
        <v>0</v>
      </c>
      <c r="BL367" s="25" t="s">
        <v>161</v>
      </c>
      <c r="BM367" s="25" t="s">
        <v>677</v>
      </c>
    </row>
    <row r="368" spans="2:65" s="1" customFormat="1" ht="27" x14ac:dyDescent="0.3">
      <c r="B368" s="42"/>
      <c r="D368" s="195" t="s">
        <v>153</v>
      </c>
      <c r="F368" s="196" t="s">
        <v>678</v>
      </c>
      <c r="I368" s="157"/>
      <c r="L368" s="42"/>
      <c r="M368" s="197"/>
      <c r="N368" s="43"/>
      <c r="O368" s="43"/>
      <c r="P368" s="43"/>
      <c r="Q368" s="43"/>
      <c r="R368" s="43"/>
      <c r="S368" s="43"/>
      <c r="T368" s="71"/>
      <c r="AT368" s="25" t="s">
        <v>153</v>
      </c>
      <c r="AU368" s="25" t="s">
        <v>82</v>
      </c>
    </row>
    <row r="369" spans="2:65" s="12" customFormat="1" x14ac:dyDescent="0.3">
      <c r="B369" s="201"/>
      <c r="D369" s="195" t="s">
        <v>230</v>
      </c>
      <c r="E369" s="202" t="s">
        <v>5</v>
      </c>
      <c r="F369" s="203" t="s">
        <v>679</v>
      </c>
      <c r="H369" s="204">
        <v>390</v>
      </c>
      <c r="I369" s="205"/>
      <c r="L369" s="201"/>
      <c r="M369" s="206"/>
      <c r="N369" s="207"/>
      <c r="O369" s="207"/>
      <c r="P369" s="207"/>
      <c r="Q369" s="207"/>
      <c r="R369" s="207"/>
      <c r="S369" s="207"/>
      <c r="T369" s="208"/>
      <c r="AT369" s="202" t="s">
        <v>230</v>
      </c>
      <c r="AU369" s="202" t="s">
        <v>82</v>
      </c>
      <c r="AV369" s="12" t="s">
        <v>82</v>
      </c>
      <c r="AW369" s="12" t="s">
        <v>35</v>
      </c>
      <c r="AX369" s="12" t="s">
        <v>80</v>
      </c>
      <c r="AY369" s="202" t="s">
        <v>144</v>
      </c>
    </row>
    <row r="370" spans="2:65" s="1" customFormat="1" ht="16.5" customHeight="1" x14ac:dyDescent="0.3">
      <c r="B370" s="182"/>
      <c r="C370" s="183" t="s">
        <v>680</v>
      </c>
      <c r="D370" s="183" t="s">
        <v>147</v>
      </c>
      <c r="E370" s="184" t="s">
        <v>681</v>
      </c>
      <c r="F370" s="185" t="s">
        <v>682</v>
      </c>
      <c r="G370" s="186" t="s">
        <v>283</v>
      </c>
      <c r="H370" s="187">
        <v>890</v>
      </c>
      <c r="I370" s="188"/>
      <c r="J370" s="189">
        <f>ROUND(I370*H370,2)</f>
        <v>0</v>
      </c>
      <c r="K370" s="185" t="s">
        <v>227</v>
      </c>
      <c r="L370" s="42"/>
      <c r="M370" s="190" t="s">
        <v>5</v>
      </c>
      <c r="N370" s="191" t="s">
        <v>43</v>
      </c>
      <c r="O370" s="43"/>
      <c r="P370" s="192">
        <f>O370*H370</f>
        <v>0</v>
      </c>
      <c r="Q370" s="192">
        <v>4.0000000000000002E-4</v>
      </c>
      <c r="R370" s="192">
        <f>Q370*H370</f>
        <v>0.35600000000000004</v>
      </c>
      <c r="S370" s="192">
        <v>0</v>
      </c>
      <c r="T370" s="193">
        <f>S370*H370</f>
        <v>0</v>
      </c>
      <c r="AR370" s="25" t="s">
        <v>161</v>
      </c>
      <c r="AT370" s="25" t="s">
        <v>147</v>
      </c>
      <c r="AU370" s="25" t="s">
        <v>82</v>
      </c>
      <c r="AY370" s="25" t="s">
        <v>144</v>
      </c>
      <c r="BE370" s="194">
        <f>IF(N370="základní",J370,0)</f>
        <v>0</v>
      </c>
      <c r="BF370" s="194">
        <f>IF(N370="snížená",J370,0)</f>
        <v>0</v>
      </c>
      <c r="BG370" s="194">
        <f>IF(N370="zákl. přenesená",J370,0)</f>
        <v>0</v>
      </c>
      <c r="BH370" s="194">
        <f>IF(N370="sníž. přenesená",J370,0)</f>
        <v>0</v>
      </c>
      <c r="BI370" s="194">
        <f>IF(N370="nulová",J370,0)</f>
        <v>0</v>
      </c>
      <c r="BJ370" s="25" t="s">
        <v>80</v>
      </c>
      <c r="BK370" s="194">
        <f>ROUND(I370*H370,2)</f>
        <v>0</v>
      </c>
      <c r="BL370" s="25" t="s">
        <v>161</v>
      </c>
      <c r="BM370" s="25" t="s">
        <v>683</v>
      </c>
    </row>
    <row r="371" spans="2:65" s="1" customFormat="1" x14ac:dyDescent="0.3">
      <c r="B371" s="42"/>
      <c r="D371" s="195" t="s">
        <v>153</v>
      </c>
      <c r="F371" s="196" t="s">
        <v>684</v>
      </c>
      <c r="I371" s="157"/>
      <c r="L371" s="42"/>
      <c r="M371" s="197"/>
      <c r="N371" s="43"/>
      <c r="O371" s="43"/>
      <c r="P371" s="43"/>
      <c r="Q371" s="43"/>
      <c r="R371" s="43"/>
      <c r="S371" s="43"/>
      <c r="T371" s="71"/>
      <c r="AT371" s="25" t="s">
        <v>153</v>
      </c>
      <c r="AU371" s="25" t="s">
        <v>82</v>
      </c>
    </row>
    <row r="372" spans="2:65" s="12" customFormat="1" x14ac:dyDescent="0.3">
      <c r="B372" s="201"/>
      <c r="D372" s="195" t="s">
        <v>230</v>
      </c>
      <c r="E372" s="202" t="s">
        <v>5</v>
      </c>
      <c r="F372" s="203" t="s">
        <v>685</v>
      </c>
      <c r="H372" s="204">
        <v>890</v>
      </c>
      <c r="I372" s="205"/>
      <c r="L372" s="201"/>
      <c r="M372" s="206"/>
      <c r="N372" s="207"/>
      <c r="O372" s="207"/>
      <c r="P372" s="207"/>
      <c r="Q372" s="207"/>
      <c r="R372" s="207"/>
      <c r="S372" s="207"/>
      <c r="T372" s="208"/>
      <c r="AT372" s="202" t="s">
        <v>230</v>
      </c>
      <c r="AU372" s="202" t="s">
        <v>82</v>
      </c>
      <c r="AV372" s="12" t="s">
        <v>82</v>
      </c>
      <c r="AW372" s="12" t="s">
        <v>35</v>
      </c>
      <c r="AX372" s="12" t="s">
        <v>80</v>
      </c>
      <c r="AY372" s="202" t="s">
        <v>144</v>
      </c>
    </row>
    <row r="373" spans="2:65" s="1" customFormat="1" ht="16.5" customHeight="1" x14ac:dyDescent="0.3">
      <c r="B373" s="182"/>
      <c r="C373" s="183" t="s">
        <v>686</v>
      </c>
      <c r="D373" s="183" t="s">
        <v>147</v>
      </c>
      <c r="E373" s="184" t="s">
        <v>687</v>
      </c>
      <c r="F373" s="185" t="s">
        <v>688</v>
      </c>
      <c r="G373" s="186" t="s">
        <v>283</v>
      </c>
      <c r="H373" s="187">
        <v>370</v>
      </c>
      <c r="I373" s="188"/>
      <c r="J373" s="189">
        <f>ROUND(I373*H373,2)</f>
        <v>0</v>
      </c>
      <c r="K373" s="185" t="s">
        <v>227</v>
      </c>
      <c r="L373" s="42"/>
      <c r="M373" s="190" t="s">
        <v>5</v>
      </c>
      <c r="N373" s="191" t="s">
        <v>43</v>
      </c>
      <c r="O373" s="43"/>
      <c r="P373" s="192">
        <f>O373*H373</f>
        <v>0</v>
      </c>
      <c r="Q373" s="192">
        <v>1.2999999999999999E-4</v>
      </c>
      <c r="R373" s="192">
        <f>Q373*H373</f>
        <v>4.8099999999999997E-2</v>
      </c>
      <c r="S373" s="192">
        <v>0</v>
      </c>
      <c r="T373" s="193">
        <f>S373*H373</f>
        <v>0</v>
      </c>
      <c r="AR373" s="25" t="s">
        <v>161</v>
      </c>
      <c r="AT373" s="25" t="s">
        <v>147</v>
      </c>
      <c r="AU373" s="25" t="s">
        <v>82</v>
      </c>
      <c r="AY373" s="25" t="s">
        <v>144</v>
      </c>
      <c r="BE373" s="194">
        <f>IF(N373="základní",J373,0)</f>
        <v>0</v>
      </c>
      <c r="BF373" s="194">
        <f>IF(N373="snížená",J373,0)</f>
        <v>0</v>
      </c>
      <c r="BG373" s="194">
        <f>IF(N373="zákl. přenesená",J373,0)</f>
        <v>0</v>
      </c>
      <c r="BH373" s="194">
        <f>IF(N373="sníž. přenesená",J373,0)</f>
        <v>0</v>
      </c>
      <c r="BI373" s="194">
        <f>IF(N373="nulová",J373,0)</f>
        <v>0</v>
      </c>
      <c r="BJ373" s="25" t="s">
        <v>80</v>
      </c>
      <c r="BK373" s="194">
        <f>ROUND(I373*H373,2)</f>
        <v>0</v>
      </c>
      <c r="BL373" s="25" t="s">
        <v>161</v>
      </c>
      <c r="BM373" s="25" t="s">
        <v>689</v>
      </c>
    </row>
    <row r="374" spans="2:65" s="1" customFormat="1" ht="27" x14ac:dyDescent="0.3">
      <c r="B374" s="42"/>
      <c r="D374" s="195" t="s">
        <v>153</v>
      </c>
      <c r="F374" s="196" t="s">
        <v>690</v>
      </c>
      <c r="I374" s="157"/>
      <c r="L374" s="42"/>
      <c r="M374" s="197"/>
      <c r="N374" s="43"/>
      <c r="O374" s="43"/>
      <c r="P374" s="43"/>
      <c r="Q374" s="43"/>
      <c r="R374" s="43"/>
      <c r="S374" s="43"/>
      <c r="T374" s="71"/>
      <c r="AT374" s="25" t="s">
        <v>153</v>
      </c>
      <c r="AU374" s="25" t="s">
        <v>82</v>
      </c>
    </row>
    <row r="375" spans="2:65" s="12" customFormat="1" x14ac:dyDescent="0.3">
      <c r="B375" s="201"/>
      <c r="D375" s="195" t="s">
        <v>230</v>
      </c>
      <c r="E375" s="202" t="s">
        <v>5</v>
      </c>
      <c r="F375" s="203" t="s">
        <v>691</v>
      </c>
      <c r="H375" s="204">
        <v>370</v>
      </c>
      <c r="I375" s="205"/>
      <c r="L375" s="201"/>
      <c r="M375" s="206"/>
      <c r="N375" s="207"/>
      <c r="O375" s="207"/>
      <c r="P375" s="207"/>
      <c r="Q375" s="207"/>
      <c r="R375" s="207"/>
      <c r="S375" s="207"/>
      <c r="T375" s="208"/>
      <c r="AT375" s="202" t="s">
        <v>230</v>
      </c>
      <c r="AU375" s="202" t="s">
        <v>82</v>
      </c>
      <c r="AV375" s="12" t="s">
        <v>82</v>
      </c>
      <c r="AW375" s="12" t="s">
        <v>35</v>
      </c>
      <c r="AX375" s="12" t="s">
        <v>80</v>
      </c>
      <c r="AY375" s="202" t="s">
        <v>144</v>
      </c>
    </row>
    <row r="376" spans="2:65" s="1" customFormat="1" ht="16.5" customHeight="1" x14ac:dyDescent="0.3">
      <c r="B376" s="182"/>
      <c r="C376" s="183" t="s">
        <v>692</v>
      </c>
      <c r="D376" s="183" t="s">
        <v>147</v>
      </c>
      <c r="E376" s="184" t="s">
        <v>693</v>
      </c>
      <c r="F376" s="185" t="s">
        <v>694</v>
      </c>
      <c r="G376" s="186" t="s">
        <v>226</v>
      </c>
      <c r="H376" s="187">
        <v>96</v>
      </c>
      <c r="I376" s="188"/>
      <c r="J376" s="189">
        <f>ROUND(I376*H376,2)</f>
        <v>0</v>
      </c>
      <c r="K376" s="185" t="s">
        <v>227</v>
      </c>
      <c r="L376" s="42"/>
      <c r="M376" s="190" t="s">
        <v>5</v>
      </c>
      <c r="N376" s="191" t="s">
        <v>43</v>
      </c>
      <c r="O376" s="43"/>
      <c r="P376" s="192">
        <f>O376*H376</f>
        <v>0</v>
      </c>
      <c r="Q376" s="192">
        <v>1.6000000000000001E-3</v>
      </c>
      <c r="R376" s="192">
        <f>Q376*H376</f>
        <v>0.15360000000000001</v>
      </c>
      <c r="S376" s="192">
        <v>0</v>
      </c>
      <c r="T376" s="193">
        <f>S376*H376</f>
        <v>0</v>
      </c>
      <c r="AR376" s="25" t="s">
        <v>161</v>
      </c>
      <c r="AT376" s="25" t="s">
        <v>147</v>
      </c>
      <c r="AU376" s="25" t="s">
        <v>82</v>
      </c>
      <c r="AY376" s="25" t="s">
        <v>144</v>
      </c>
      <c r="BE376" s="194">
        <f>IF(N376="základní",J376,0)</f>
        <v>0</v>
      </c>
      <c r="BF376" s="194">
        <f>IF(N376="snížená",J376,0)</f>
        <v>0</v>
      </c>
      <c r="BG376" s="194">
        <f>IF(N376="zákl. přenesená",J376,0)</f>
        <v>0</v>
      </c>
      <c r="BH376" s="194">
        <f>IF(N376="sníž. přenesená",J376,0)</f>
        <v>0</v>
      </c>
      <c r="BI376" s="194">
        <f>IF(N376="nulová",J376,0)</f>
        <v>0</v>
      </c>
      <c r="BJ376" s="25" t="s">
        <v>80</v>
      </c>
      <c r="BK376" s="194">
        <f>ROUND(I376*H376,2)</f>
        <v>0</v>
      </c>
      <c r="BL376" s="25" t="s">
        <v>161</v>
      </c>
      <c r="BM376" s="25" t="s">
        <v>695</v>
      </c>
    </row>
    <row r="377" spans="2:65" s="1" customFormat="1" ht="27" x14ac:dyDescent="0.3">
      <c r="B377" s="42"/>
      <c r="D377" s="195" t="s">
        <v>153</v>
      </c>
      <c r="F377" s="196" t="s">
        <v>696</v>
      </c>
      <c r="I377" s="157"/>
      <c r="L377" s="42"/>
      <c r="M377" s="197"/>
      <c r="N377" s="43"/>
      <c r="O377" s="43"/>
      <c r="P377" s="43"/>
      <c r="Q377" s="43"/>
      <c r="R377" s="43"/>
      <c r="S377" s="43"/>
      <c r="T377" s="71"/>
      <c r="AT377" s="25" t="s">
        <v>153</v>
      </c>
      <c r="AU377" s="25" t="s">
        <v>82</v>
      </c>
    </row>
    <row r="378" spans="2:65" s="12" customFormat="1" x14ac:dyDescent="0.3">
      <c r="B378" s="201"/>
      <c r="D378" s="195" t="s">
        <v>230</v>
      </c>
      <c r="E378" s="202" t="s">
        <v>5</v>
      </c>
      <c r="F378" s="203" t="s">
        <v>697</v>
      </c>
      <c r="H378" s="204">
        <v>96</v>
      </c>
      <c r="I378" s="205"/>
      <c r="L378" s="201"/>
      <c r="M378" s="206"/>
      <c r="N378" s="207"/>
      <c r="O378" s="207"/>
      <c r="P378" s="207"/>
      <c r="Q378" s="207"/>
      <c r="R378" s="207"/>
      <c r="S378" s="207"/>
      <c r="T378" s="208"/>
      <c r="AT378" s="202" t="s">
        <v>230</v>
      </c>
      <c r="AU378" s="202" t="s">
        <v>82</v>
      </c>
      <c r="AV378" s="12" t="s">
        <v>82</v>
      </c>
      <c r="AW378" s="12" t="s">
        <v>35</v>
      </c>
      <c r="AX378" s="12" t="s">
        <v>80</v>
      </c>
      <c r="AY378" s="202" t="s">
        <v>144</v>
      </c>
    </row>
    <row r="379" spans="2:65" s="1" customFormat="1" ht="16.5" customHeight="1" x14ac:dyDescent="0.3">
      <c r="B379" s="182"/>
      <c r="C379" s="183" t="s">
        <v>698</v>
      </c>
      <c r="D379" s="183" t="s">
        <v>147</v>
      </c>
      <c r="E379" s="184" t="s">
        <v>699</v>
      </c>
      <c r="F379" s="185" t="s">
        <v>700</v>
      </c>
      <c r="G379" s="186" t="s">
        <v>226</v>
      </c>
      <c r="H379" s="187">
        <v>18</v>
      </c>
      <c r="I379" s="188"/>
      <c r="J379" s="189">
        <f>ROUND(I379*H379,2)</f>
        <v>0</v>
      </c>
      <c r="K379" s="185" t="s">
        <v>227</v>
      </c>
      <c r="L379" s="42"/>
      <c r="M379" s="190" t="s">
        <v>5</v>
      </c>
      <c r="N379" s="191" t="s">
        <v>43</v>
      </c>
      <c r="O379" s="43"/>
      <c r="P379" s="192">
        <f>O379*H379</f>
        <v>0</v>
      </c>
      <c r="Q379" s="192">
        <v>1.6000000000000001E-3</v>
      </c>
      <c r="R379" s="192">
        <f>Q379*H379</f>
        <v>2.8800000000000003E-2</v>
      </c>
      <c r="S379" s="192">
        <v>0</v>
      </c>
      <c r="T379" s="193">
        <f>S379*H379</f>
        <v>0</v>
      </c>
      <c r="AR379" s="25" t="s">
        <v>161</v>
      </c>
      <c r="AT379" s="25" t="s">
        <v>147</v>
      </c>
      <c r="AU379" s="25" t="s">
        <v>82</v>
      </c>
      <c r="AY379" s="25" t="s">
        <v>144</v>
      </c>
      <c r="BE379" s="194">
        <f>IF(N379="základní",J379,0)</f>
        <v>0</v>
      </c>
      <c r="BF379" s="194">
        <f>IF(N379="snížená",J379,0)</f>
        <v>0</v>
      </c>
      <c r="BG379" s="194">
        <f>IF(N379="zákl. přenesená",J379,0)</f>
        <v>0</v>
      </c>
      <c r="BH379" s="194">
        <f>IF(N379="sníž. přenesená",J379,0)</f>
        <v>0</v>
      </c>
      <c r="BI379" s="194">
        <f>IF(N379="nulová",J379,0)</f>
        <v>0</v>
      </c>
      <c r="BJ379" s="25" t="s">
        <v>80</v>
      </c>
      <c r="BK379" s="194">
        <f>ROUND(I379*H379,2)</f>
        <v>0</v>
      </c>
      <c r="BL379" s="25" t="s">
        <v>161</v>
      </c>
      <c r="BM379" s="25" t="s">
        <v>701</v>
      </c>
    </row>
    <row r="380" spans="2:65" s="1" customFormat="1" ht="27" x14ac:dyDescent="0.3">
      <c r="B380" s="42"/>
      <c r="D380" s="195" t="s">
        <v>153</v>
      </c>
      <c r="F380" s="196" t="s">
        <v>702</v>
      </c>
      <c r="I380" s="157"/>
      <c r="L380" s="42"/>
      <c r="M380" s="197"/>
      <c r="N380" s="43"/>
      <c r="O380" s="43"/>
      <c r="P380" s="43"/>
      <c r="Q380" s="43"/>
      <c r="R380" s="43"/>
      <c r="S380" s="43"/>
      <c r="T380" s="71"/>
      <c r="AT380" s="25" t="s">
        <v>153</v>
      </c>
      <c r="AU380" s="25" t="s">
        <v>82</v>
      </c>
    </row>
    <row r="381" spans="2:65" s="12" customFormat="1" x14ac:dyDescent="0.3">
      <c r="B381" s="201"/>
      <c r="D381" s="195" t="s">
        <v>230</v>
      </c>
      <c r="E381" s="202" t="s">
        <v>5</v>
      </c>
      <c r="F381" s="203" t="s">
        <v>703</v>
      </c>
      <c r="H381" s="204">
        <v>18</v>
      </c>
      <c r="I381" s="205"/>
      <c r="L381" s="201"/>
      <c r="M381" s="206"/>
      <c r="N381" s="207"/>
      <c r="O381" s="207"/>
      <c r="P381" s="207"/>
      <c r="Q381" s="207"/>
      <c r="R381" s="207"/>
      <c r="S381" s="207"/>
      <c r="T381" s="208"/>
      <c r="AT381" s="202" t="s">
        <v>230</v>
      </c>
      <c r="AU381" s="202" t="s">
        <v>82</v>
      </c>
      <c r="AV381" s="12" t="s">
        <v>82</v>
      </c>
      <c r="AW381" s="12" t="s">
        <v>35</v>
      </c>
      <c r="AX381" s="12" t="s">
        <v>80</v>
      </c>
      <c r="AY381" s="202" t="s">
        <v>144</v>
      </c>
    </row>
    <row r="382" spans="2:65" s="1" customFormat="1" ht="16.5" customHeight="1" x14ac:dyDescent="0.3">
      <c r="B382" s="182"/>
      <c r="C382" s="183" t="s">
        <v>704</v>
      </c>
      <c r="D382" s="183" t="s">
        <v>147</v>
      </c>
      <c r="E382" s="184" t="s">
        <v>705</v>
      </c>
      <c r="F382" s="185" t="s">
        <v>706</v>
      </c>
      <c r="G382" s="186" t="s">
        <v>283</v>
      </c>
      <c r="H382" s="187">
        <v>1807</v>
      </c>
      <c r="I382" s="188"/>
      <c r="J382" s="189">
        <f>ROUND(I382*H382,2)</f>
        <v>0</v>
      </c>
      <c r="K382" s="185" t="s">
        <v>227</v>
      </c>
      <c r="L382" s="42"/>
      <c r="M382" s="190" t="s">
        <v>5</v>
      </c>
      <c r="N382" s="191" t="s">
        <v>43</v>
      </c>
      <c r="O382" s="43"/>
      <c r="P382" s="192">
        <f>O382*H382</f>
        <v>0</v>
      </c>
      <c r="Q382" s="192">
        <v>0</v>
      </c>
      <c r="R382" s="192">
        <f>Q382*H382</f>
        <v>0</v>
      </c>
      <c r="S382" s="192">
        <v>0</v>
      </c>
      <c r="T382" s="193">
        <f>S382*H382</f>
        <v>0</v>
      </c>
      <c r="AR382" s="25" t="s">
        <v>161</v>
      </c>
      <c r="AT382" s="25" t="s">
        <v>147</v>
      </c>
      <c r="AU382" s="25" t="s">
        <v>82</v>
      </c>
      <c r="AY382" s="25" t="s">
        <v>144</v>
      </c>
      <c r="BE382" s="194">
        <f>IF(N382="základní",J382,0)</f>
        <v>0</v>
      </c>
      <c r="BF382" s="194">
        <f>IF(N382="snížená",J382,0)</f>
        <v>0</v>
      </c>
      <c r="BG382" s="194">
        <f>IF(N382="zákl. přenesená",J382,0)</f>
        <v>0</v>
      </c>
      <c r="BH382" s="194">
        <f>IF(N382="sníž. přenesená",J382,0)</f>
        <v>0</v>
      </c>
      <c r="BI382" s="194">
        <f>IF(N382="nulová",J382,0)</f>
        <v>0</v>
      </c>
      <c r="BJ382" s="25" t="s">
        <v>80</v>
      </c>
      <c r="BK382" s="194">
        <f>ROUND(I382*H382,2)</f>
        <v>0</v>
      </c>
      <c r="BL382" s="25" t="s">
        <v>161</v>
      </c>
      <c r="BM382" s="25" t="s">
        <v>707</v>
      </c>
    </row>
    <row r="383" spans="2:65" s="1" customFormat="1" ht="27" x14ac:dyDescent="0.3">
      <c r="B383" s="42"/>
      <c r="D383" s="195" t="s">
        <v>153</v>
      </c>
      <c r="F383" s="196" t="s">
        <v>708</v>
      </c>
      <c r="I383" s="157"/>
      <c r="L383" s="42"/>
      <c r="M383" s="197"/>
      <c r="N383" s="43"/>
      <c r="O383" s="43"/>
      <c r="P383" s="43"/>
      <c r="Q383" s="43"/>
      <c r="R383" s="43"/>
      <c r="S383" s="43"/>
      <c r="T383" s="71"/>
      <c r="AT383" s="25" t="s">
        <v>153</v>
      </c>
      <c r="AU383" s="25" t="s">
        <v>82</v>
      </c>
    </row>
    <row r="384" spans="2:65" s="12" customFormat="1" x14ac:dyDescent="0.3">
      <c r="B384" s="201"/>
      <c r="D384" s="195" t="s">
        <v>230</v>
      </c>
      <c r="E384" s="202" t="s">
        <v>5</v>
      </c>
      <c r="F384" s="203" t="s">
        <v>709</v>
      </c>
      <c r="H384" s="204">
        <v>1807</v>
      </c>
      <c r="I384" s="205"/>
      <c r="L384" s="201"/>
      <c r="M384" s="206"/>
      <c r="N384" s="207"/>
      <c r="O384" s="207"/>
      <c r="P384" s="207"/>
      <c r="Q384" s="207"/>
      <c r="R384" s="207"/>
      <c r="S384" s="207"/>
      <c r="T384" s="208"/>
      <c r="AT384" s="202" t="s">
        <v>230</v>
      </c>
      <c r="AU384" s="202" t="s">
        <v>82</v>
      </c>
      <c r="AV384" s="12" t="s">
        <v>82</v>
      </c>
      <c r="AW384" s="12" t="s">
        <v>35</v>
      </c>
      <c r="AX384" s="12" t="s">
        <v>80</v>
      </c>
      <c r="AY384" s="202" t="s">
        <v>144</v>
      </c>
    </row>
    <row r="385" spans="2:65" s="1" customFormat="1" ht="16.5" customHeight="1" x14ac:dyDescent="0.3">
      <c r="B385" s="182"/>
      <c r="C385" s="183" t="s">
        <v>710</v>
      </c>
      <c r="D385" s="183" t="s">
        <v>147</v>
      </c>
      <c r="E385" s="184" t="s">
        <v>711</v>
      </c>
      <c r="F385" s="185" t="s">
        <v>712</v>
      </c>
      <c r="G385" s="186" t="s">
        <v>226</v>
      </c>
      <c r="H385" s="187">
        <v>114</v>
      </c>
      <c r="I385" s="188"/>
      <c r="J385" s="189">
        <f>ROUND(I385*H385,2)</f>
        <v>0</v>
      </c>
      <c r="K385" s="185" t="s">
        <v>227</v>
      </c>
      <c r="L385" s="42"/>
      <c r="M385" s="190" t="s">
        <v>5</v>
      </c>
      <c r="N385" s="191" t="s">
        <v>43</v>
      </c>
      <c r="O385" s="43"/>
      <c r="P385" s="192">
        <f>O385*H385</f>
        <v>0</v>
      </c>
      <c r="Q385" s="192">
        <v>1.0000000000000001E-5</v>
      </c>
      <c r="R385" s="192">
        <f>Q385*H385</f>
        <v>1.1400000000000002E-3</v>
      </c>
      <c r="S385" s="192">
        <v>0</v>
      </c>
      <c r="T385" s="193">
        <f>S385*H385</f>
        <v>0</v>
      </c>
      <c r="AR385" s="25" t="s">
        <v>161</v>
      </c>
      <c r="AT385" s="25" t="s">
        <v>147</v>
      </c>
      <c r="AU385" s="25" t="s">
        <v>82</v>
      </c>
      <c r="AY385" s="25" t="s">
        <v>144</v>
      </c>
      <c r="BE385" s="194">
        <f>IF(N385="základní",J385,0)</f>
        <v>0</v>
      </c>
      <c r="BF385" s="194">
        <f>IF(N385="snížená",J385,0)</f>
        <v>0</v>
      </c>
      <c r="BG385" s="194">
        <f>IF(N385="zákl. přenesená",J385,0)</f>
        <v>0</v>
      </c>
      <c r="BH385" s="194">
        <f>IF(N385="sníž. přenesená",J385,0)</f>
        <v>0</v>
      </c>
      <c r="BI385" s="194">
        <f>IF(N385="nulová",J385,0)</f>
        <v>0</v>
      </c>
      <c r="BJ385" s="25" t="s">
        <v>80</v>
      </c>
      <c r="BK385" s="194">
        <f>ROUND(I385*H385,2)</f>
        <v>0</v>
      </c>
      <c r="BL385" s="25" t="s">
        <v>161</v>
      </c>
      <c r="BM385" s="25" t="s">
        <v>713</v>
      </c>
    </row>
    <row r="386" spans="2:65" s="1" customFormat="1" ht="27" x14ac:dyDescent="0.3">
      <c r="B386" s="42"/>
      <c r="D386" s="195" t="s">
        <v>153</v>
      </c>
      <c r="F386" s="196" t="s">
        <v>714</v>
      </c>
      <c r="I386" s="157"/>
      <c r="L386" s="42"/>
      <c r="M386" s="197"/>
      <c r="N386" s="43"/>
      <c r="O386" s="43"/>
      <c r="P386" s="43"/>
      <c r="Q386" s="43"/>
      <c r="R386" s="43"/>
      <c r="S386" s="43"/>
      <c r="T386" s="71"/>
      <c r="AT386" s="25" t="s">
        <v>153</v>
      </c>
      <c r="AU386" s="25" t="s">
        <v>82</v>
      </c>
    </row>
    <row r="387" spans="2:65" s="12" customFormat="1" x14ac:dyDescent="0.3">
      <c r="B387" s="201"/>
      <c r="D387" s="195" t="s">
        <v>230</v>
      </c>
      <c r="E387" s="202" t="s">
        <v>5</v>
      </c>
      <c r="F387" s="203" t="s">
        <v>715</v>
      </c>
      <c r="H387" s="204">
        <v>114</v>
      </c>
      <c r="I387" s="205"/>
      <c r="L387" s="201"/>
      <c r="M387" s="206"/>
      <c r="N387" s="207"/>
      <c r="O387" s="207"/>
      <c r="P387" s="207"/>
      <c r="Q387" s="207"/>
      <c r="R387" s="207"/>
      <c r="S387" s="207"/>
      <c r="T387" s="208"/>
      <c r="AT387" s="202" t="s">
        <v>230</v>
      </c>
      <c r="AU387" s="202" t="s">
        <v>82</v>
      </c>
      <c r="AV387" s="12" t="s">
        <v>82</v>
      </c>
      <c r="AW387" s="12" t="s">
        <v>35</v>
      </c>
      <c r="AX387" s="12" t="s">
        <v>80</v>
      </c>
      <c r="AY387" s="202" t="s">
        <v>144</v>
      </c>
    </row>
    <row r="388" spans="2:65" s="1" customFormat="1" ht="25.5" customHeight="1" x14ac:dyDescent="0.3">
      <c r="B388" s="182"/>
      <c r="C388" s="183" t="s">
        <v>716</v>
      </c>
      <c r="D388" s="183" t="s">
        <v>147</v>
      </c>
      <c r="E388" s="184" t="s">
        <v>717</v>
      </c>
      <c r="F388" s="185" t="s">
        <v>718</v>
      </c>
      <c r="G388" s="186" t="s">
        <v>283</v>
      </c>
      <c r="H388" s="187">
        <v>300</v>
      </c>
      <c r="I388" s="188"/>
      <c r="J388" s="189">
        <f>ROUND(I388*H388,2)</f>
        <v>0</v>
      </c>
      <c r="K388" s="185" t="s">
        <v>227</v>
      </c>
      <c r="L388" s="42"/>
      <c r="M388" s="190" t="s">
        <v>5</v>
      </c>
      <c r="N388" s="191" t="s">
        <v>43</v>
      </c>
      <c r="O388" s="43"/>
      <c r="P388" s="192">
        <f>O388*H388</f>
        <v>0</v>
      </c>
      <c r="Q388" s="192">
        <v>0.15540000000000001</v>
      </c>
      <c r="R388" s="192">
        <f>Q388*H388</f>
        <v>46.620000000000005</v>
      </c>
      <c r="S388" s="192">
        <v>0</v>
      </c>
      <c r="T388" s="193">
        <f>S388*H388</f>
        <v>0</v>
      </c>
      <c r="AR388" s="25" t="s">
        <v>161</v>
      </c>
      <c r="AT388" s="25" t="s">
        <v>147</v>
      </c>
      <c r="AU388" s="25" t="s">
        <v>82</v>
      </c>
      <c r="AY388" s="25" t="s">
        <v>144</v>
      </c>
      <c r="BE388" s="194">
        <f>IF(N388="základní",J388,0)</f>
        <v>0</v>
      </c>
      <c r="BF388" s="194">
        <f>IF(N388="snížená",J388,0)</f>
        <v>0</v>
      </c>
      <c r="BG388" s="194">
        <f>IF(N388="zákl. přenesená",J388,0)</f>
        <v>0</v>
      </c>
      <c r="BH388" s="194">
        <f>IF(N388="sníž. přenesená",J388,0)</f>
        <v>0</v>
      </c>
      <c r="BI388" s="194">
        <f>IF(N388="nulová",J388,0)</f>
        <v>0</v>
      </c>
      <c r="BJ388" s="25" t="s">
        <v>80</v>
      </c>
      <c r="BK388" s="194">
        <f>ROUND(I388*H388,2)</f>
        <v>0</v>
      </c>
      <c r="BL388" s="25" t="s">
        <v>161</v>
      </c>
      <c r="BM388" s="25" t="s">
        <v>719</v>
      </c>
    </row>
    <row r="389" spans="2:65" s="1" customFormat="1" ht="27" x14ac:dyDescent="0.3">
      <c r="B389" s="42"/>
      <c r="D389" s="195" t="s">
        <v>153</v>
      </c>
      <c r="F389" s="196" t="s">
        <v>720</v>
      </c>
      <c r="I389" s="157"/>
      <c r="L389" s="42"/>
      <c r="M389" s="197"/>
      <c r="N389" s="43"/>
      <c r="O389" s="43"/>
      <c r="P389" s="43"/>
      <c r="Q389" s="43"/>
      <c r="R389" s="43"/>
      <c r="S389" s="43"/>
      <c r="T389" s="71"/>
      <c r="AT389" s="25" t="s">
        <v>153</v>
      </c>
      <c r="AU389" s="25" t="s">
        <v>82</v>
      </c>
    </row>
    <row r="390" spans="2:65" s="1" customFormat="1" ht="16.5" customHeight="1" x14ac:dyDescent="0.3">
      <c r="B390" s="182"/>
      <c r="C390" s="217" t="s">
        <v>721</v>
      </c>
      <c r="D390" s="217" t="s">
        <v>440</v>
      </c>
      <c r="E390" s="218" t="s">
        <v>722</v>
      </c>
      <c r="F390" s="219" t="s">
        <v>723</v>
      </c>
      <c r="G390" s="220" t="s">
        <v>283</v>
      </c>
      <c r="H390" s="221">
        <v>300</v>
      </c>
      <c r="I390" s="222"/>
      <c r="J390" s="223">
        <f>ROUND(I390*H390,2)</f>
        <v>0</v>
      </c>
      <c r="K390" s="219" t="s">
        <v>227</v>
      </c>
      <c r="L390" s="224"/>
      <c r="M390" s="225" t="s">
        <v>5</v>
      </c>
      <c r="N390" s="226" t="s">
        <v>43</v>
      </c>
      <c r="O390" s="43"/>
      <c r="P390" s="192">
        <f>O390*H390</f>
        <v>0</v>
      </c>
      <c r="Q390" s="192">
        <v>8.1000000000000003E-2</v>
      </c>
      <c r="R390" s="192">
        <f>Q390*H390</f>
        <v>24.3</v>
      </c>
      <c r="S390" s="192">
        <v>0</v>
      </c>
      <c r="T390" s="193">
        <f>S390*H390</f>
        <v>0</v>
      </c>
      <c r="AR390" s="25" t="s">
        <v>176</v>
      </c>
      <c r="AT390" s="25" t="s">
        <v>440</v>
      </c>
      <c r="AU390" s="25" t="s">
        <v>82</v>
      </c>
      <c r="AY390" s="25" t="s">
        <v>144</v>
      </c>
      <c r="BE390" s="194">
        <f>IF(N390="základní",J390,0)</f>
        <v>0</v>
      </c>
      <c r="BF390" s="194">
        <f>IF(N390="snížená",J390,0)</f>
        <v>0</v>
      </c>
      <c r="BG390" s="194">
        <f>IF(N390="zákl. přenesená",J390,0)</f>
        <v>0</v>
      </c>
      <c r="BH390" s="194">
        <f>IF(N390="sníž. přenesená",J390,0)</f>
        <v>0</v>
      </c>
      <c r="BI390" s="194">
        <f>IF(N390="nulová",J390,0)</f>
        <v>0</v>
      </c>
      <c r="BJ390" s="25" t="s">
        <v>80</v>
      </c>
      <c r="BK390" s="194">
        <f>ROUND(I390*H390,2)</f>
        <v>0</v>
      </c>
      <c r="BL390" s="25" t="s">
        <v>161</v>
      </c>
      <c r="BM390" s="25" t="s">
        <v>724</v>
      </c>
    </row>
    <row r="391" spans="2:65" s="1" customFormat="1" x14ac:dyDescent="0.3">
      <c r="B391" s="42"/>
      <c r="D391" s="195" t="s">
        <v>153</v>
      </c>
      <c r="F391" s="196" t="s">
        <v>723</v>
      </c>
      <c r="I391" s="157"/>
      <c r="L391" s="42"/>
      <c r="M391" s="197"/>
      <c r="N391" s="43"/>
      <c r="O391" s="43"/>
      <c r="P391" s="43"/>
      <c r="Q391" s="43"/>
      <c r="R391" s="43"/>
      <c r="S391" s="43"/>
      <c r="T391" s="71"/>
      <c r="AT391" s="25" t="s">
        <v>153</v>
      </c>
      <c r="AU391" s="25" t="s">
        <v>82</v>
      </c>
    </row>
    <row r="392" spans="2:65" s="12" customFormat="1" x14ac:dyDescent="0.3">
      <c r="B392" s="201"/>
      <c r="D392" s="195" t="s">
        <v>230</v>
      </c>
      <c r="E392" s="202" t="s">
        <v>5</v>
      </c>
      <c r="F392" s="203" t="s">
        <v>725</v>
      </c>
      <c r="H392" s="204">
        <v>300</v>
      </c>
      <c r="I392" s="205"/>
      <c r="L392" s="201"/>
      <c r="M392" s="206"/>
      <c r="N392" s="207"/>
      <c r="O392" s="207"/>
      <c r="P392" s="207"/>
      <c r="Q392" s="207"/>
      <c r="R392" s="207"/>
      <c r="S392" s="207"/>
      <c r="T392" s="208"/>
      <c r="AT392" s="202" t="s">
        <v>230</v>
      </c>
      <c r="AU392" s="202" t="s">
        <v>82</v>
      </c>
      <c r="AV392" s="12" t="s">
        <v>82</v>
      </c>
      <c r="AW392" s="12" t="s">
        <v>35</v>
      </c>
      <c r="AX392" s="12" t="s">
        <v>80</v>
      </c>
      <c r="AY392" s="202" t="s">
        <v>144</v>
      </c>
    </row>
    <row r="393" spans="2:65" s="1" customFormat="1" ht="16.5" customHeight="1" x14ac:dyDescent="0.3">
      <c r="B393" s="182"/>
      <c r="C393" s="183" t="s">
        <v>726</v>
      </c>
      <c r="D393" s="183" t="s">
        <v>147</v>
      </c>
      <c r="E393" s="184" t="s">
        <v>727</v>
      </c>
      <c r="F393" s="185" t="s">
        <v>728</v>
      </c>
      <c r="G393" s="186" t="s">
        <v>283</v>
      </c>
      <c r="H393" s="187">
        <v>216</v>
      </c>
      <c r="I393" s="188"/>
      <c r="J393" s="189">
        <f>ROUND(I393*H393,2)</f>
        <v>0</v>
      </c>
      <c r="K393" s="185" t="s">
        <v>227</v>
      </c>
      <c r="L393" s="42"/>
      <c r="M393" s="190" t="s">
        <v>5</v>
      </c>
      <c r="N393" s="191" t="s">
        <v>43</v>
      </c>
      <c r="O393" s="43"/>
      <c r="P393" s="192">
        <f>O393*H393</f>
        <v>0</v>
      </c>
      <c r="Q393" s="192">
        <v>0.10095</v>
      </c>
      <c r="R393" s="192">
        <f>Q393*H393</f>
        <v>21.805199999999999</v>
      </c>
      <c r="S393" s="192">
        <v>0</v>
      </c>
      <c r="T393" s="193">
        <f>S393*H393</f>
        <v>0</v>
      </c>
      <c r="AR393" s="25" t="s">
        <v>161</v>
      </c>
      <c r="AT393" s="25" t="s">
        <v>147</v>
      </c>
      <c r="AU393" s="25" t="s">
        <v>82</v>
      </c>
      <c r="AY393" s="25" t="s">
        <v>144</v>
      </c>
      <c r="BE393" s="194">
        <f>IF(N393="základní",J393,0)</f>
        <v>0</v>
      </c>
      <c r="BF393" s="194">
        <f>IF(N393="snížená",J393,0)</f>
        <v>0</v>
      </c>
      <c r="BG393" s="194">
        <f>IF(N393="zákl. přenesená",J393,0)</f>
        <v>0</v>
      </c>
      <c r="BH393" s="194">
        <f>IF(N393="sníž. přenesená",J393,0)</f>
        <v>0</v>
      </c>
      <c r="BI393" s="194">
        <f>IF(N393="nulová",J393,0)</f>
        <v>0</v>
      </c>
      <c r="BJ393" s="25" t="s">
        <v>80</v>
      </c>
      <c r="BK393" s="194">
        <f>ROUND(I393*H393,2)</f>
        <v>0</v>
      </c>
      <c r="BL393" s="25" t="s">
        <v>161</v>
      </c>
      <c r="BM393" s="25" t="s">
        <v>729</v>
      </c>
    </row>
    <row r="394" spans="2:65" s="1" customFormat="1" ht="27" x14ac:dyDescent="0.3">
      <c r="B394" s="42"/>
      <c r="D394" s="195" t="s">
        <v>153</v>
      </c>
      <c r="F394" s="196" t="s">
        <v>730</v>
      </c>
      <c r="I394" s="157"/>
      <c r="L394" s="42"/>
      <c r="M394" s="197"/>
      <c r="N394" s="43"/>
      <c r="O394" s="43"/>
      <c r="P394" s="43"/>
      <c r="Q394" s="43"/>
      <c r="R394" s="43"/>
      <c r="S394" s="43"/>
      <c r="T394" s="71"/>
      <c r="AT394" s="25" t="s">
        <v>153</v>
      </c>
      <c r="AU394" s="25" t="s">
        <v>82</v>
      </c>
    </row>
    <row r="395" spans="2:65" s="1" customFormat="1" ht="16.5" customHeight="1" x14ac:dyDescent="0.3">
      <c r="B395" s="182"/>
      <c r="C395" s="217" t="s">
        <v>731</v>
      </c>
      <c r="D395" s="217" t="s">
        <v>440</v>
      </c>
      <c r="E395" s="218" t="s">
        <v>732</v>
      </c>
      <c r="F395" s="219" t="s">
        <v>733</v>
      </c>
      <c r="G395" s="220" t="s">
        <v>283</v>
      </c>
      <c r="H395" s="221">
        <v>216</v>
      </c>
      <c r="I395" s="222"/>
      <c r="J395" s="223">
        <f>ROUND(I395*H395,2)</f>
        <v>0</v>
      </c>
      <c r="K395" s="219" t="s">
        <v>227</v>
      </c>
      <c r="L395" s="224"/>
      <c r="M395" s="225" t="s">
        <v>5</v>
      </c>
      <c r="N395" s="226" t="s">
        <v>43</v>
      </c>
      <c r="O395" s="43"/>
      <c r="P395" s="192">
        <f>O395*H395</f>
        <v>0</v>
      </c>
      <c r="Q395" s="192">
        <v>4.8000000000000001E-2</v>
      </c>
      <c r="R395" s="192">
        <f>Q395*H395</f>
        <v>10.368</v>
      </c>
      <c r="S395" s="192">
        <v>0</v>
      </c>
      <c r="T395" s="193">
        <f>S395*H395</f>
        <v>0</v>
      </c>
      <c r="AR395" s="25" t="s">
        <v>176</v>
      </c>
      <c r="AT395" s="25" t="s">
        <v>440</v>
      </c>
      <c r="AU395" s="25" t="s">
        <v>82</v>
      </c>
      <c r="AY395" s="25" t="s">
        <v>144</v>
      </c>
      <c r="BE395" s="194">
        <f>IF(N395="základní",J395,0)</f>
        <v>0</v>
      </c>
      <c r="BF395" s="194">
        <f>IF(N395="snížená",J395,0)</f>
        <v>0</v>
      </c>
      <c r="BG395" s="194">
        <f>IF(N395="zákl. přenesená",J395,0)</f>
        <v>0</v>
      </c>
      <c r="BH395" s="194">
        <f>IF(N395="sníž. přenesená",J395,0)</f>
        <v>0</v>
      </c>
      <c r="BI395" s="194">
        <f>IF(N395="nulová",J395,0)</f>
        <v>0</v>
      </c>
      <c r="BJ395" s="25" t="s">
        <v>80</v>
      </c>
      <c r="BK395" s="194">
        <f>ROUND(I395*H395,2)</f>
        <v>0</v>
      </c>
      <c r="BL395" s="25" t="s">
        <v>161</v>
      </c>
      <c r="BM395" s="25" t="s">
        <v>734</v>
      </c>
    </row>
    <row r="396" spans="2:65" s="1" customFormat="1" x14ac:dyDescent="0.3">
      <c r="B396" s="42"/>
      <c r="D396" s="195" t="s">
        <v>153</v>
      </c>
      <c r="F396" s="196" t="s">
        <v>733</v>
      </c>
      <c r="I396" s="157"/>
      <c r="L396" s="42"/>
      <c r="M396" s="197"/>
      <c r="N396" s="43"/>
      <c r="O396" s="43"/>
      <c r="P396" s="43"/>
      <c r="Q396" s="43"/>
      <c r="R396" s="43"/>
      <c r="S396" s="43"/>
      <c r="T396" s="71"/>
      <c r="AT396" s="25" t="s">
        <v>153</v>
      </c>
      <c r="AU396" s="25" t="s">
        <v>82</v>
      </c>
    </row>
    <row r="397" spans="2:65" s="12" customFormat="1" x14ac:dyDescent="0.3">
      <c r="B397" s="201"/>
      <c r="D397" s="195" t="s">
        <v>230</v>
      </c>
      <c r="E397" s="202" t="s">
        <v>5</v>
      </c>
      <c r="F397" s="203" t="s">
        <v>735</v>
      </c>
      <c r="H397" s="204">
        <v>216</v>
      </c>
      <c r="I397" s="205"/>
      <c r="L397" s="201"/>
      <c r="M397" s="206"/>
      <c r="N397" s="207"/>
      <c r="O397" s="207"/>
      <c r="P397" s="207"/>
      <c r="Q397" s="207"/>
      <c r="R397" s="207"/>
      <c r="S397" s="207"/>
      <c r="T397" s="208"/>
      <c r="AT397" s="202" t="s">
        <v>230</v>
      </c>
      <c r="AU397" s="202" t="s">
        <v>82</v>
      </c>
      <c r="AV397" s="12" t="s">
        <v>82</v>
      </c>
      <c r="AW397" s="12" t="s">
        <v>35</v>
      </c>
      <c r="AX397" s="12" t="s">
        <v>80</v>
      </c>
      <c r="AY397" s="202" t="s">
        <v>144</v>
      </c>
    </row>
    <row r="398" spans="2:65" s="1" customFormat="1" ht="16.5" customHeight="1" x14ac:dyDescent="0.3">
      <c r="B398" s="182"/>
      <c r="C398" s="183" t="s">
        <v>736</v>
      </c>
      <c r="D398" s="183" t="s">
        <v>147</v>
      </c>
      <c r="E398" s="184" t="s">
        <v>737</v>
      </c>
      <c r="F398" s="185" t="s">
        <v>738</v>
      </c>
      <c r="G398" s="186" t="s">
        <v>283</v>
      </c>
      <c r="H398" s="187">
        <v>12</v>
      </c>
      <c r="I398" s="188"/>
      <c r="J398" s="189">
        <f>ROUND(I398*H398,2)</f>
        <v>0</v>
      </c>
      <c r="K398" s="185" t="s">
        <v>5</v>
      </c>
      <c r="L398" s="42"/>
      <c r="M398" s="190" t="s">
        <v>5</v>
      </c>
      <c r="N398" s="191" t="s">
        <v>43</v>
      </c>
      <c r="O398" s="43"/>
      <c r="P398" s="192">
        <f>O398*H398</f>
        <v>0</v>
      </c>
      <c r="Q398" s="192">
        <v>2.741E-2</v>
      </c>
      <c r="R398" s="192">
        <f>Q398*H398</f>
        <v>0.32891999999999999</v>
      </c>
      <c r="S398" s="192">
        <v>0</v>
      </c>
      <c r="T398" s="193">
        <f>S398*H398</f>
        <v>0</v>
      </c>
      <c r="AR398" s="25" t="s">
        <v>161</v>
      </c>
      <c r="AT398" s="25" t="s">
        <v>147</v>
      </c>
      <c r="AU398" s="25" t="s">
        <v>82</v>
      </c>
      <c r="AY398" s="25" t="s">
        <v>144</v>
      </c>
      <c r="BE398" s="194">
        <f>IF(N398="základní",J398,0)</f>
        <v>0</v>
      </c>
      <c r="BF398" s="194">
        <f>IF(N398="snížená",J398,0)</f>
        <v>0</v>
      </c>
      <c r="BG398" s="194">
        <f>IF(N398="zákl. přenesená",J398,0)</f>
        <v>0</v>
      </c>
      <c r="BH398" s="194">
        <f>IF(N398="sníž. přenesená",J398,0)</f>
        <v>0</v>
      </c>
      <c r="BI398" s="194">
        <f>IF(N398="nulová",J398,0)</f>
        <v>0</v>
      </c>
      <c r="BJ398" s="25" t="s">
        <v>80</v>
      </c>
      <c r="BK398" s="194">
        <f>ROUND(I398*H398,2)</f>
        <v>0</v>
      </c>
      <c r="BL398" s="25" t="s">
        <v>161</v>
      </c>
      <c r="BM398" s="25" t="s">
        <v>739</v>
      </c>
    </row>
    <row r="399" spans="2:65" s="1" customFormat="1" x14ac:dyDescent="0.3">
      <c r="B399" s="42"/>
      <c r="D399" s="195" t="s">
        <v>153</v>
      </c>
      <c r="F399" s="196" t="s">
        <v>738</v>
      </c>
      <c r="I399" s="157"/>
      <c r="L399" s="42"/>
      <c r="M399" s="197"/>
      <c r="N399" s="43"/>
      <c r="O399" s="43"/>
      <c r="P399" s="43"/>
      <c r="Q399" s="43"/>
      <c r="R399" s="43"/>
      <c r="S399" s="43"/>
      <c r="T399" s="71"/>
      <c r="AT399" s="25" t="s">
        <v>153</v>
      </c>
      <c r="AU399" s="25" t="s">
        <v>82</v>
      </c>
    </row>
    <row r="400" spans="2:65" s="12" customFormat="1" x14ac:dyDescent="0.3">
      <c r="B400" s="201"/>
      <c r="D400" s="195" t="s">
        <v>230</v>
      </c>
      <c r="E400" s="202" t="s">
        <v>5</v>
      </c>
      <c r="F400" s="203" t="s">
        <v>740</v>
      </c>
      <c r="H400" s="204">
        <v>12</v>
      </c>
      <c r="I400" s="205"/>
      <c r="L400" s="201"/>
      <c r="M400" s="206"/>
      <c r="N400" s="207"/>
      <c r="O400" s="207"/>
      <c r="P400" s="207"/>
      <c r="Q400" s="207"/>
      <c r="R400" s="207"/>
      <c r="S400" s="207"/>
      <c r="T400" s="208"/>
      <c r="AT400" s="202" t="s">
        <v>230</v>
      </c>
      <c r="AU400" s="202" t="s">
        <v>82</v>
      </c>
      <c r="AV400" s="12" t="s">
        <v>82</v>
      </c>
      <c r="AW400" s="12" t="s">
        <v>35</v>
      </c>
      <c r="AX400" s="12" t="s">
        <v>80</v>
      </c>
      <c r="AY400" s="202" t="s">
        <v>144</v>
      </c>
    </row>
    <row r="401" spans="2:65" s="1" customFormat="1" ht="25.5" customHeight="1" x14ac:dyDescent="0.3">
      <c r="B401" s="182"/>
      <c r="C401" s="183" t="s">
        <v>741</v>
      </c>
      <c r="D401" s="183" t="s">
        <v>147</v>
      </c>
      <c r="E401" s="184" t="s">
        <v>742</v>
      </c>
      <c r="F401" s="185" t="s">
        <v>743</v>
      </c>
      <c r="G401" s="186" t="s">
        <v>283</v>
      </c>
      <c r="H401" s="187">
        <v>425.8</v>
      </c>
      <c r="I401" s="188"/>
      <c r="J401" s="189">
        <f>ROUND(I401*H401,2)</f>
        <v>0</v>
      </c>
      <c r="K401" s="185" t="s">
        <v>227</v>
      </c>
      <c r="L401" s="42"/>
      <c r="M401" s="190" t="s">
        <v>5</v>
      </c>
      <c r="N401" s="191" t="s">
        <v>43</v>
      </c>
      <c r="O401" s="43"/>
      <c r="P401" s="192">
        <f>O401*H401</f>
        <v>0</v>
      </c>
      <c r="Q401" s="192">
        <v>1.0000000000000001E-5</v>
      </c>
      <c r="R401" s="192">
        <f>Q401*H401</f>
        <v>4.2580000000000005E-3</v>
      </c>
      <c r="S401" s="192">
        <v>0</v>
      </c>
      <c r="T401" s="193">
        <f>S401*H401</f>
        <v>0</v>
      </c>
      <c r="AR401" s="25" t="s">
        <v>161</v>
      </c>
      <c r="AT401" s="25" t="s">
        <v>147</v>
      </c>
      <c r="AU401" s="25" t="s">
        <v>82</v>
      </c>
      <c r="AY401" s="25" t="s">
        <v>144</v>
      </c>
      <c r="BE401" s="194">
        <f>IF(N401="základní",J401,0)</f>
        <v>0</v>
      </c>
      <c r="BF401" s="194">
        <f>IF(N401="snížená",J401,0)</f>
        <v>0</v>
      </c>
      <c r="BG401" s="194">
        <f>IF(N401="zákl. přenesená",J401,0)</f>
        <v>0</v>
      </c>
      <c r="BH401" s="194">
        <f>IF(N401="sníž. přenesená",J401,0)</f>
        <v>0</v>
      </c>
      <c r="BI401" s="194">
        <f>IF(N401="nulová",J401,0)</f>
        <v>0</v>
      </c>
      <c r="BJ401" s="25" t="s">
        <v>80</v>
      </c>
      <c r="BK401" s="194">
        <f>ROUND(I401*H401,2)</f>
        <v>0</v>
      </c>
      <c r="BL401" s="25" t="s">
        <v>161</v>
      </c>
      <c r="BM401" s="25" t="s">
        <v>744</v>
      </c>
    </row>
    <row r="402" spans="2:65" s="1" customFormat="1" ht="27" x14ac:dyDescent="0.3">
      <c r="B402" s="42"/>
      <c r="D402" s="195" t="s">
        <v>153</v>
      </c>
      <c r="F402" s="196" t="s">
        <v>745</v>
      </c>
      <c r="I402" s="157"/>
      <c r="L402" s="42"/>
      <c r="M402" s="197"/>
      <c r="N402" s="43"/>
      <c r="O402" s="43"/>
      <c r="P402" s="43"/>
      <c r="Q402" s="43"/>
      <c r="R402" s="43"/>
      <c r="S402" s="43"/>
      <c r="T402" s="71"/>
      <c r="AT402" s="25" t="s">
        <v>153</v>
      </c>
      <c r="AU402" s="25" t="s">
        <v>82</v>
      </c>
    </row>
    <row r="403" spans="2:65" s="12" customFormat="1" x14ac:dyDescent="0.3">
      <c r="B403" s="201"/>
      <c r="D403" s="195" t="s">
        <v>230</v>
      </c>
      <c r="E403" s="202" t="s">
        <v>5</v>
      </c>
      <c r="F403" s="203" t="s">
        <v>746</v>
      </c>
      <c r="H403" s="204">
        <v>300</v>
      </c>
      <c r="I403" s="205"/>
      <c r="L403" s="201"/>
      <c r="M403" s="206"/>
      <c r="N403" s="207"/>
      <c r="O403" s="207"/>
      <c r="P403" s="207"/>
      <c r="Q403" s="207"/>
      <c r="R403" s="207"/>
      <c r="S403" s="207"/>
      <c r="T403" s="208"/>
      <c r="AT403" s="202" t="s">
        <v>230</v>
      </c>
      <c r="AU403" s="202" t="s">
        <v>82</v>
      </c>
      <c r="AV403" s="12" t="s">
        <v>82</v>
      </c>
      <c r="AW403" s="12" t="s">
        <v>35</v>
      </c>
      <c r="AX403" s="12" t="s">
        <v>72</v>
      </c>
      <c r="AY403" s="202" t="s">
        <v>144</v>
      </c>
    </row>
    <row r="404" spans="2:65" s="12" customFormat="1" x14ac:dyDescent="0.3">
      <c r="B404" s="201"/>
      <c r="D404" s="195" t="s">
        <v>230</v>
      </c>
      <c r="E404" s="202" t="s">
        <v>5</v>
      </c>
      <c r="F404" s="203" t="s">
        <v>747</v>
      </c>
      <c r="H404" s="204">
        <v>92</v>
      </c>
      <c r="I404" s="205"/>
      <c r="L404" s="201"/>
      <c r="M404" s="206"/>
      <c r="N404" s="207"/>
      <c r="O404" s="207"/>
      <c r="P404" s="207"/>
      <c r="Q404" s="207"/>
      <c r="R404" s="207"/>
      <c r="S404" s="207"/>
      <c r="T404" s="208"/>
      <c r="AT404" s="202" t="s">
        <v>230</v>
      </c>
      <c r="AU404" s="202" t="s">
        <v>82</v>
      </c>
      <c r="AV404" s="12" t="s">
        <v>82</v>
      </c>
      <c r="AW404" s="12" t="s">
        <v>35</v>
      </c>
      <c r="AX404" s="12" t="s">
        <v>72</v>
      </c>
      <c r="AY404" s="202" t="s">
        <v>144</v>
      </c>
    </row>
    <row r="405" spans="2:65" s="12" customFormat="1" x14ac:dyDescent="0.3">
      <c r="B405" s="201"/>
      <c r="D405" s="195" t="s">
        <v>230</v>
      </c>
      <c r="E405" s="202" t="s">
        <v>5</v>
      </c>
      <c r="F405" s="203" t="s">
        <v>748</v>
      </c>
      <c r="H405" s="204">
        <v>33.799999999999997</v>
      </c>
      <c r="I405" s="205"/>
      <c r="L405" s="201"/>
      <c r="M405" s="206"/>
      <c r="N405" s="207"/>
      <c r="O405" s="207"/>
      <c r="P405" s="207"/>
      <c r="Q405" s="207"/>
      <c r="R405" s="207"/>
      <c r="S405" s="207"/>
      <c r="T405" s="208"/>
      <c r="AT405" s="202" t="s">
        <v>230</v>
      </c>
      <c r="AU405" s="202" t="s">
        <v>82</v>
      </c>
      <c r="AV405" s="12" t="s">
        <v>82</v>
      </c>
      <c r="AW405" s="12" t="s">
        <v>35</v>
      </c>
      <c r="AX405" s="12" t="s">
        <v>72</v>
      </c>
      <c r="AY405" s="202" t="s">
        <v>144</v>
      </c>
    </row>
    <row r="406" spans="2:65" s="13" customFormat="1" x14ac:dyDescent="0.3">
      <c r="B406" s="209"/>
      <c r="D406" s="195" t="s">
        <v>230</v>
      </c>
      <c r="E406" s="210" t="s">
        <v>5</v>
      </c>
      <c r="F406" s="211" t="s">
        <v>242</v>
      </c>
      <c r="H406" s="212">
        <v>425.8</v>
      </c>
      <c r="I406" s="213"/>
      <c r="L406" s="209"/>
      <c r="M406" s="214"/>
      <c r="N406" s="215"/>
      <c r="O406" s="215"/>
      <c r="P406" s="215"/>
      <c r="Q406" s="215"/>
      <c r="R406" s="215"/>
      <c r="S406" s="215"/>
      <c r="T406" s="216"/>
      <c r="AT406" s="210" t="s">
        <v>230</v>
      </c>
      <c r="AU406" s="210" t="s">
        <v>82</v>
      </c>
      <c r="AV406" s="13" t="s">
        <v>161</v>
      </c>
      <c r="AW406" s="13" t="s">
        <v>35</v>
      </c>
      <c r="AX406" s="13" t="s">
        <v>80</v>
      </c>
      <c r="AY406" s="210" t="s">
        <v>144</v>
      </c>
    </row>
    <row r="407" spans="2:65" s="1" customFormat="1" ht="25.5" customHeight="1" x14ac:dyDescent="0.3">
      <c r="B407" s="182"/>
      <c r="C407" s="183" t="s">
        <v>749</v>
      </c>
      <c r="D407" s="183" t="s">
        <v>147</v>
      </c>
      <c r="E407" s="184" t="s">
        <v>750</v>
      </c>
      <c r="F407" s="185" t="s">
        <v>751</v>
      </c>
      <c r="G407" s="186" t="s">
        <v>283</v>
      </c>
      <c r="H407" s="187">
        <v>425.8</v>
      </c>
      <c r="I407" s="188"/>
      <c r="J407" s="189">
        <f>ROUND(I407*H407,2)</f>
        <v>0</v>
      </c>
      <c r="K407" s="185" t="s">
        <v>227</v>
      </c>
      <c r="L407" s="42"/>
      <c r="M407" s="190" t="s">
        <v>5</v>
      </c>
      <c r="N407" s="191" t="s">
        <v>43</v>
      </c>
      <c r="O407" s="43"/>
      <c r="P407" s="192">
        <f>O407*H407</f>
        <v>0</v>
      </c>
      <c r="Q407" s="192">
        <v>3.4000000000000002E-4</v>
      </c>
      <c r="R407" s="192">
        <f>Q407*H407</f>
        <v>0.14477200000000001</v>
      </c>
      <c r="S407" s="192">
        <v>0</v>
      </c>
      <c r="T407" s="193">
        <f>S407*H407</f>
        <v>0</v>
      </c>
      <c r="AR407" s="25" t="s">
        <v>161</v>
      </c>
      <c r="AT407" s="25" t="s">
        <v>147</v>
      </c>
      <c r="AU407" s="25" t="s">
        <v>82</v>
      </c>
      <c r="AY407" s="25" t="s">
        <v>144</v>
      </c>
      <c r="BE407" s="194">
        <f>IF(N407="základní",J407,0)</f>
        <v>0</v>
      </c>
      <c r="BF407" s="194">
        <f>IF(N407="snížená",J407,0)</f>
        <v>0</v>
      </c>
      <c r="BG407" s="194">
        <f>IF(N407="zákl. přenesená",J407,0)</f>
        <v>0</v>
      </c>
      <c r="BH407" s="194">
        <f>IF(N407="sníž. přenesená",J407,0)</f>
        <v>0</v>
      </c>
      <c r="BI407" s="194">
        <f>IF(N407="nulová",J407,0)</f>
        <v>0</v>
      </c>
      <c r="BJ407" s="25" t="s">
        <v>80</v>
      </c>
      <c r="BK407" s="194">
        <f>ROUND(I407*H407,2)</f>
        <v>0</v>
      </c>
      <c r="BL407" s="25" t="s">
        <v>161</v>
      </c>
      <c r="BM407" s="25" t="s">
        <v>752</v>
      </c>
    </row>
    <row r="408" spans="2:65" s="1" customFormat="1" ht="27" x14ac:dyDescent="0.3">
      <c r="B408" s="42"/>
      <c r="D408" s="195" t="s">
        <v>153</v>
      </c>
      <c r="F408" s="196" t="s">
        <v>753</v>
      </c>
      <c r="I408" s="157"/>
      <c r="L408" s="42"/>
      <c r="M408" s="197"/>
      <c r="N408" s="43"/>
      <c r="O408" s="43"/>
      <c r="P408" s="43"/>
      <c r="Q408" s="43"/>
      <c r="R408" s="43"/>
      <c r="S408" s="43"/>
      <c r="T408" s="71"/>
      <c r="AT408" s="25" t="s">
        <v>153</v>
      </c>
      <c r="AU408" s="25" t="s">
        <v>82</v>
      </c>
    </row>
    <row r="409" spans="2:65" s="12" customFormat="1" x14ac:dyDescent="0.3">
      <c r="B409" s="201"/>
      <c r="D409" s="195" t="s">
        <v>230</v>
      </c>
      <c r="E409" s="202" t="s">
        <v>5</v>
      </c>
      <c r="F409" s="203" t="s">
        <v>746</v>
      </c>
      <c r="H409" s="204">
        <v>300</v>
      </c>
      <c r="I409" s="205"/>
      <c r="L409" s="201"/>
      <c r="M409" s="206"/>
      <c r="N409" s="207"/>
      <c r="O409" s="207"/>
      <c r="P409" s="207"/>
      <c r="Q409" s="207"/>
      <c r="R409" s="207"/>
      <c r="S409" s="207"/>
      <c r="T409" s="208"/>
      <c r="AT409" s="202" t="s">
        <v>230</v>
      </c>
      <c r="AU409" s="202" t="s">
        <v>82</v>
      </c>
      <c r="AV409" s="12" t="s">
        <v>82</v>
      </c>
      <c r="AW409" s="12" t="s">
        <v>35</v>
      </c>
      <c r="AX409" s="12" t="s">
        <v>72</v>
      </c>
      <c r="AY409" s="202" t="s">
        <v>144</v>
      </c>
    </row>
    <row r="410" spans="2:65" s="12" customFormat="1" x14ac:dyDescent="0.3">
      <c r="B410" s="201"/>
      <c r="D410" s="195" t="s">
        <v>230</v>
      </c>
      <c r="E410" s="202" t="s">
        <v>5</v>
      </c>
      <c r="F410" s="203" t="s">
        <v>747</v>
      </c>
      <c r="H410" s="204">
        <v>92</v>
      </c>
      <c r="I410" s="205"/>
      <c r="L410" s="201"/>
      <c r="M410" s="206"/>
      <c r="N410" s="207"/>
      <c r="O410" s="207"/>
      <c r="P410" s="207"/>
      <c r="Q410" s="207"/>
      <c r="R410" s="207"/>
      <c r="S410" s="207"/>
      <c r="T410" s="208"/>
      <c r="AT410" s="202" t="s">
        <v>230</v>
      </c>
      <c r="AU410" s="202" t="s">
        <v>82</v>
      </c>
      <c r="AV410" s="12" t="s">
        <v>82</v>
      </c>
      <c r="AW410" s="12" t="s">
        <v>35</v>
      </c>
      <c r="AX410" s="12" t="s">
        <v>72</v>
      </c>
      <c r="AY410" s="202" t="s">
        <v>144</v>
      </c>
    </row>
    <row r="411" spans="2:65" s="12" customFormat="1" x14ac:dyDescent="0.3">
      <c r="B411" s="201"/>
      <c r="D411" s="195" t="s">
        <v>230</v>
      </c>
      <c r="E411" s="202" t="s">
        <v>5</v>
      </c>
      <c r="F411" s="203" t="s">
        <v>748</v>
      </c>
      <c r="H411" s="204">
        <v>33.799999999999997</v>
      </c>
      <c r="I411" s="205"/>
      <c r="L411" s="201"/>
      <c r="M411" s="206"/>
      <c r="N411" s="207"/>
      <c r="O411" s="207"/>
      <c r="P411" s="207"/>
      <c r="Q411" s="207"/>
      <c r="R411" s="207"/>
      <c r="S411" s="207"/>
      <c r="T411" s="208"/>
      <c r="AT411" s="202" t="s">
        <v>230</v>
      </c>
      <c r="AU411" s="202" t="s">
        <v>82</v>
      </c>
      <c r="AV411" s="12" t="s">
        <v>82</v>
      </c>
      <c r="AW411" s="12" t="s">
        <v>35</v>
      </c>
      <c r="AX411" s="12" t="s">
        <v>72</v>
      </c>
      <c r="AY411" s="202" t="s">
        <v>144</v>
      </c>
    </row>
    <row r="412" spans="2:65" s="13" customFormat="1" x14ac:dyDescent="0.3">
      <c r="B412" s="209"/>
      <c r="D412" s="195" t="s">
        <v>230</v>
      </c>
      <c r="E412" s="210" t="s">
        <v>5</v>
      </c>
      <c r="F412" s="211" t="s">
        <v>242</v>
      </c>
      <c r="H412" s="212">
        <v>425.8</v>
      </c>
      <c r="I412" s="213"/>
      <c r="L412" s="209"/>
      <c r="M412" s="214"/>
      <c r="N412" s="215"/>
      <c r="O412" s="215"/>
      <c r="P412" s="215"/>
      <c r="Q412" s="215"/>
      <c r="R412" s="215"/>
      <c r="S412" s="215"/>
      <c r="T412" s="216"/>
      <c r="AT412" s="210" t="s">
        <v>230</v>
      </c>
      <c r="AU412" s="210" t="s">
        <v>82</v>
      </c>
      <c r="AV412" s="13" t="s">
        <v>161</v>
      </c>
      <c r="AW412" s="13" t="s">
        <v>35</v>
      </c>
      <c r="AX412" s="13" t="s">
        <v>80</v>
      </c>
      <c r="AY412" s="210" t="s">
        <v>144</v>
      </c>
    </row>
    <row r="413" spans="2:65" s="1" customFormat="1" ht="25.5" customHeight="1" x14ac:dyDescent="0.3">
      <c r="B413" s="182"/>
      <c r="C413" s="183" t="s">
        <v>754</v>
      </c>
      <c r="D413" s="183" t="s">
        <v>147</v>
      </c>
      <c r="E413" s="184" t="s">
        <v>755</v>
      </c>
      <c r="F413" s="185" t="s">
        <v>756</v>
      </c>
      <c r="G413" s="186" t="s">
        <v>226</v>
      </c>
      <c r="H413" s="187">
        <v>537</v>
      </c>
      <c r="I413" s="188"/>
      <c r="J413" s="189">
        <f>ROUND(I413*H413,2)</f>
        <v>0</v>
      </c>
      <c r="K413" s="185" t="s">
        <v>227</v>
      </c>
      <c r="L413" s="42"/>
      <c r="M413" s="190" t="s">
        <v>5</v>
      </c>
      <c r="N413" s="191" t="s">
        <v>43</v>
      </c>
      <c r="O413" s="43"/>
      <c r="P413" s="192">
        <f>O413*H413</f>
        <v>0</v>
      </c>
      <c r="Q413" s="192">
        <v>1.98E-3</v>
      </c>
      <c r="R413" s="192">
        <f>Q413*H413</f>
        <v>1.0632600000000001</v>
      </c>
      <c r="S413" s="192">
        <v>0</v>
      </c>
      <c r="T413" s="193">
        <f>S413*H413</f>
        <v>0</v>
      </c>
      <c r="AR413" s="25" t="s">
        <v>161</v>
      </c>
      <c r="AT413" s="25" t="s">
        <v>147</v>
      </c>
      <c r="AU413" s="25" t="s">
        <v>82</v>
      </c>
      <c r="AY413" s="25" t="s">
        <v>144</v>
      </c>
      <c r="BE413" s="194">
        <f>IF(N413="základní",J413,0)</f>
        <v>0</v>
      </c>
      <c r="BF413" s="194">
        <f>IF(N413="snížená",J413,0)</f>
        <v>0</v>
      </c>
      <c r="BG413" s="194">
        <f>IF(N413="zákl. přenesená",J413,0)</f>
        <v>0</v>
      </c>
      <c r="BH413" s="194">
        <f>IF(N413="sníž. přenesená",J413,0)</f>
        <v>0</v>
      </c>
      <c r="BI413" s="194">
        <f>IF(N413="nulová",J413,0)</f>
        <v>0</v>
      </c>
      <c r="BJ413" s="25" t="s">
        <v>80</v>
      </c>
      <c r="BK413" s="194">
        <f>ROUND(I413*H413,2)</f>
        <v>0</v>
      </c>
      <c r="BL413" s="25" t="s">
        <v>161</v>
      </c>
      <c r="BM413" s="25" t="s">
        <v>757</v>
      </c>
    </row>
    <row r="414" spans="2:65" s="1" customFormat="1" ht="27" x14ac:dyDescent="0.3">
      <c r="B414" s="42"/>
      <c r="D414" s="195" t="s">
        <v>153</v>
      </c>
      <c r="F414" s="196" t="s">
        <v>758</v>
      </c>
      <c r="I414" s="157"/>
      <c r="L414" s="42"/>
      <c r="M414" s="197"/>
      <c r="N414" s="43"/>
      <c r="O414" s="43"/>
      <c r="P414" s="43"/>
      <c r="Q414" s="43"/>
      <c r="R414" s="43"/>
      <c r="S414" s="43"/>
      <c r="T414" s="71"/>
      <c r="AT414" s="25" t="s">
        <v>153</v>
      </c>
      <c r="AU414" s="25" t="s">
        <v>82</v>
      </c>
    </row>
    <row r="415" spans="2:65" s="1" customFormat="1" ht="27" x14ac:dyDescent="0.3">
      <c r="B415" s="42"/>
      <c r="D415" s="195" t="s">
        <v>560</v>
      </c>
      <c r="F415" s="227" t="s">
        <v>561</v>
      </c>
      <c r="I415" s="157"/>
      <c r="L415" s="42"/>
      <c r="M415" s="197"/>
      <c r="N415" s="43"/>
      <c r="O415" s="43"/>
      <c r="P415" s="43"/>
      <c r="Q415" s="43"/>
      <c r="R415" s="43"/>
      <c r="S415" s="43"/>
      <c r="T415" s="71"/>
      <c r="AT415" s="25" t="s">
        <v>560</v>
      </c>
      <c r="AU415" s="25" t="s">
        <v>82</v>
      </c>
    </row>
    <row r="416" spans="2:65" s="12" customFormat="1" ht="27" x14ac:dyDescent="0.3">
      <c r="B416" s="201"/>
      <c r="D416" s="195" t="s">
        <v>230</v>
      </c>
      <c r="E416" s="202" t="s">
        <v>5</v>
      </c>
      <c r="F416" s="203" t="s">
        <v>759</v>
      </c>
      <c r="H416" s="204">
        <v>537</v>
      </c>
      <c r="I416" s="205"/>
      <c r="L416" s="201"/>
      <c r="M416" s="206"/>
      <c r="N416" s="207"/>
      <c r="O416" s="207"/>
      <c r="P416" s="207"/>
      <c r="Q416" s="207"/>
      <c r="R416" s="207"/>
      <c r="S416" s="207"/>
      <c r="T416" s="208"/>
      <c r="AT416" s="202" t="s">
        <v>230</v>
      </c>
      <c r="AU416" s="202" t="s">
        <v>82</v>
      </c>
      <c r="AV416" s="12" t="s">
        <v>82</v>
      </c>
      <c r="AW416" s="12" t="s">
        <v>35</v>
      </c>
      <c r="AX416" s="12" t="s">
        <v>80</v>
      </c>
      <c r="AY416" s="202" t="s">
        <v>144</v>
      </c>
    </row>
    <row r="417" spans="2:65" s="1" customFormat="1" ht="16.5" customHeight="1" x14ac:dyDescent="0.3">
      <c r="B417" s="182"/>
      <c r="C417" s="183" t="s">
        <v>760</v>
      </c>
      <c r="D417" s="183" t="s">
        <v>147</v>
      </c>
      <c r="E417" s="184" t="s">
        <v>761</v>
      </c>
      <c r="F417" s="185" t="s">
        <v>762</v>
      </c>
      <c r="G417" s="186" t="s">
        <v>283</v>
      </c>
      <c r="H417" s="187">
        <v>33.799999999999997</v>
      </c>
      <c r="I417" s="188"/>
      <c r="J417" s="189">
        <f>ROUND(I417*H417,2)</f>
        <v>0</v>
      </c>
      <c r="K417" s="185" t="s">
        <v>227</v>
      </c>
      <c r="L417" s="42"/>
      <c r="M417" s="190" t="s">
        <v>5</v>
      </c>
      <c r="N417" s="191" t="s">
        <v>43</v>
      </c>
      <c r="O417" s="43"/>
      <c r="P417" s="192">
        <f>O417*H417</f>
        <v>0</v>
      </c>
      <c r="Q417" s="192">
        <v>0</v>
      </c>
      <c r="R417" s="192">
        <f>Q417*H417</f>
        <v>0</v>
      </c>
      <c r="S417" s="192">
        <v>0</v>
      </c>
      <c r="T417" s="193">
        <f>S417*H417</f>
        <v>0</v>
      </c>
      <c r="AR417" s="25" t="s">
        <v>161</v>
      </c>
      <c r="AT417" s="25" t="s">
        <v>147</v>
      </c>
      <c r="AU417" s="25" t="s">
        <v>82</v>
      </c>
      <c r="AY417" s="25" t="s">
        <v>144</v>
      </c>
      <c r="BE417" s="194">
        <f>IF(N417="základní",J417,0)</f>
        <v>0</v>
      </c>
      <c r="BF417" s="194">
        <f>IF(N417="snížená",J417,0)</f>
        <v>0</v>
      </c>
      <c r="BG417" s="194">
        <f>IF(N417="zákl. přenesená",J417,0)</f>
        <v>0</v>
      </c>
      <c r="BH417" s="194">
        <f>IF(N417="sníž. přenesená",J417,0)</f>
        <v>0</v>
      </c>
      <c r="BI417" s="194">
        <f>IF(N417="nulová",J417,0)</f>
        <v>0</v>
      </c>
      <c r="BJ417" s="25" t="s">
        <v>80</v>
      </c>
      <c r="BK417" s="194">
        <f>ROUND(I417*H417,2)</f>
        <v>0</v>
      </c>
      <c r="BL417" s="25" t="s">
        <v>161</v>
      </c>
      <c r="BM417" s="25" t="s">
        <v>763</v>
      </c>
    </row>
    <row r="418" spans="2:65" s="1" customFormat="1" x14ac:dyDescent="0.3">
      <c r="B418" s="42"/>
      <c r="D418" s="195" t="s">
        <v>153</v>
      </c>
      <c r="F418" s="196" t="s">
        <v>764</v>
      </c>
      <c r="I418" s="157"/>
      <c r="L418" s="42"/>
      <c r="M418" s="197"/>
      <c r="N418" s="43"/>
      <c r="O418" s="43"/>
      <c r="P418" s="43"/>
      <c r="Q418" s="43"/>
      <c r="R418" s="43"/>
      <c r="S418" s="43"/>
      <c r="T418" s="71"/>
      <c r="AT418" s="25" t="s">
        <v>153</v>
      </c>
      <c r="AU418" s="25" t="s">
        <v>82</v>
      </c>
    </row>
    <row r="419" spans="2:65" s="12" customFormat="1" x14ac:dyDescent="0.3">
      <c r="B419" s="201"/>
      <c r="D419" s="195" t="s">
        <v>230</v>
      </c>
      <c r="E419" s="202" t="s">
        <v>5</v>
      </c>
      <c r="F419" s="203" t="s">
        <v>748</v>
      </c>
      <c r="H419" s="204">
        <v>33.799999999999997</v>
      </c>
      <c r="I419" s="205"/>
      <c r="L419" s="201"/>
      <c r="M419" s="206"/>
      <c r="N419" s="207"/>
      <c r="O419" s="207"/>
      <c r="P419" s="207"/>
      <c r="Q419" s="207"/>
      <c r="R419" s="207"/>
      <c r="S419" s="207"/>
      <c r="T419" s="208"/>
      <c r="AT419" s="202" t="s">
        <v>230</v>
      </c>
      <c r="AU419" s="202" t="s">
        <v>82</v>
      </c>
      <c r="AV419" s="12" t="s">
        <v>82</v>
      </c>
      <c r="AW419" s="12" t="s">
        <v>35</v>
      </c>
      <c r="AX419" s="12" t="s">
        <v>80</v>
      </c>
      <c r="AY419" s="202" t="s">
        <v>144</v>
      </c>
    </row>
    <row r="420" spans="2:65" s="1" customFormat="1" ht="25.5" customHeight="1" x14ac:dyDescent="0.3">
      <c r="B420" s="182"/>
      <c r="C420" s="183" t="s">
        <v>765</v>
      </c>
      <c r="D420" s="183" t="s">
        <v>147</v>
      </c>
      <c r="E420" s="184" t="s">
        <v>766</v>
      </c>
      <c r="F420" s="185" t="s">
        <v>767</v>
      </c>
      <c r="G420" s="186" t="s">
        <v>631</v>
      </c>
      <c r="H420" s="187">
        <v>2</v>
      </c>
      <c r="I420" s="188"/>
      <c r="J420" s="189">
        <f>ROUND(I420*H420,2)</f>
        <v>0</v>
      </c>
      <c r="K420" s="185" t="s">
        <v>5</v>
      </c>
      <c r="L420" s="42"/>
      <c r="M420" s="190" t="s">
        <v>5</v>
      </c>
      <c r="N420" s="191" t="s">
        <v>43</v>
      </c>
      <c r="O420" s="43"/>
      <c r="P420" s="192">
        <f>O420*H420</f>
        <v>0</v>
      </c>
      <c r="Q420" s="192">
        <v>0</v>
      </c>
      <c r="R420" s="192">
        <f>Q420*H420</f>
        <v>0</v>
      </c>
      <c r="S420" s="192">
        <v>0</v>
      </c>
      <c r="T420" s="193">
        <f>S420*H420</f>
        <v>0</v>
      </c>
      <c r="AR420" s="25" t="s">
        <v>161</v>
      </c>
      <c r="AT420" s="25" t="s">
        <v>147</v>
      </c>
      <c r="AU420" s="25" t="s">
        <v>82</v>
      </c>
      <c r="AY420" s="25" t="s">
        <v>144</v>
      </c>
      <c r="BE420" s="194">
        <f>IF(N420="základní",J420,0)</f>
        <v>0</v>
      </c>
      <c r="BF420" s="194">
        <f>IF(N420="snížená",J420,0)</f>
        <v>0</v>
      </c>
      <c r="BG420" s="194">
        <f>IF(N420="zákl. přenesená",J420,0)</f>
        <v>0</v>
      </c>
      <c r="BH420" s="194">
        <f>IF(N420="sníž. přenesená",J420,0)</f>
        <v>0</v>
      </c>
      <c r="BI420" s="194">
        <f>IF(N420="nulová",J420,0)</f>
        <v>0</v>
      </c>
      <c r="BJ420" s="25" t="s">
        <v>80</v>
      </c>
      <c r="BK420" s="194">
        <f>ROUND(I420*H420,2)</f>
        <v>0</v>
      </c>
      <c r="BL420" s="25" t="s">
        <v>161</v>
      </c>
      <c r="BM420" s="25" t="s">
        <v>768</v>
      </c>
    </row>
    <row r="421" spans="2:65" s="1" customFormat="1" x14ac:dyDescent="0.3">
      <c r="B421" s="42"/>
      <c r="D421" s="195" t="s">
        <v>153</v>
      </c>
      <c r="F421" s="196" t="s">
        <v>767</v>
      </c>
      <c r="I421" s="157"/>
      <c r="L421" s="42"/>
      <c r="M421" s="197"/>
      <c r="N421" s="43"/>
      <c r="O421" s="43"/>
      <c r="P421" s="43"/>
      <c r="Q421" s="43"/>
      <c r="R421" s="43"/>
      <c r="S421" s="43"/>
      <c r="T421" s="71"/>
      <c r="AT421" s="25" t="s">
        <v>153</v>
      </c>
      <c r="AU421" s="25" t="s">
        <v>82</v>
      </c>
    </row>
    <row r="422" spans="2:65" s="12" customFormat="1" x14ac:dyDescent="0.3">
      <c r="B422" s="201"/>
      <c r="D422" s="195" t="s">
        <v>230</v>
      </c>
      <c r="E422" s="202" t="s">
        <v>5</v>
      </c>
      <c r="F422" s="203" t="s">
        <v>769</v>
      </c>
      <c r="H422" s="204">
        <v>2</v>
      </c>
      <c r="I422" s="205"/>
      <c r="L422" s="201"/>
      <c r="M422" s="206"/>
      <c r="N422" s="207"/>
      <c r="O422" s="207"/>
      <c r="P422" s="207"/>
      <c r="Q422" s="207"/>
      <c r="R422" s="207"/>
      <c r="S422" s="207"/>
      <c r="T422" s="208"/>
      <c r="AT422" s="202" t="s">
        <v>230</v>
      </c>
      <c r="AU422" s="202" t="s">
        <v>82</v>
      </c>
      <c r="AV422" s="12" t="s">
        <v>82</v>
      </c>
      <c r="AW422" s="12" t="s">
        <v>35</v>
      </c>
      <c r="AX422" s="12" t="s">
        <v>80</v>
      </c>
      <c r="AY422" s="202" t="s">
        <v>144</v>
      </c>
    </row>
    <row r="423" spans="2:65" s="1" customFormat="1" ht="25.5" customHeight="1" x14ac:dyDescent="0.3">
      <c r="B423" s="182"/>
      <c r="C423" s="183" t="s">
        <v>770</v>
      </c>
      <c r="D423" s="183" t="s">
        <v>147</v>
      </c>
      <c r="E423" s="184" t="s">
        <v>771</v>
      </c>
      <c r="F423" s="185" t="s">
        <v>772</v>
      </c>
      <c r="G423" s="186" t="s">
        <v>631</v>
      </c>
      <c r="H423" s="187">
        <v>1</v>
      </c>
      <c r="I423" s="188"/>
      <c r="J423" s="189">
        <f>ROUND(I423*H423,2)</f>
        <v>0</v>
      </c>
      <c r="K423" s="185" t="s">
        <v>5</v>
      </c>
      <c r="L423" s="42"/>
      <c r="M423" s="190" t="s">
        <v>5</v>
      </c>
      <c r="N423" s="191" t="s">
        <v>43</v>
      </c>
      <c r="O423" s="43"/>
      <c r="P423" s="192">
        <f>O423*H423</f>
        <v>0</v>
      </c>
      <c r="Q423" s="192">
        <v>0</v>
      </c>
      <c r="R423" s="192">
        <f>Q423*H423</f>
        <v>0</v>
      </c>
      <c r="S423" s="192">
        <v>0</v>
      </c>
      <c r="T423" s="193">
        <f>S423*H423</f>
        <v>0</v>
      </c>
      <c r="AR423" s="25" t="s">
        <v>161</v>
      </c>
      <c r="AT423" s="25" t="s">
        <v>147</v>
      </c>
      <c r="AU423" s="25" t="s">
        <v>82</v>
      </c>
      <c r="AY423" s="25" t="s">
        <v>144</v>
      </c>
      <c r="BE423" s="194">
        <f>IF(N423="základní",J423,0)</f>
        <v>0</v>
      </c>
      <c r="BF423" s="194">
        <f>IF(N423="snížená",J423,0)</f>
        <v>0</v>
      </c>
      <c r="BG423" s="194">
        <f>IF(N423="zákl. přenesená",J423,0)</f>
        <v>0</v>
      </c>
      <c r="BH423" s="194">
        <f>IF(N423="sníž. přenesená",J423,0)</f>
        <v>0</v>
      </c>
      <c r="BI423" s="194">
        <f>IF(N423="nulová",J423,0)</f>
        <v>0</v>
      </c>
      <c r="BJ423" s="25" t="s">
        <v>80</v>
      </c>
      <c r="BK423" s="194">
        <f>ROUND(I423*H423,2)</f>
        <v>0</v>
      </c>
      <c r="BL423" s="25" t="s">
        <v>161</v>
      </c>
      <c r="BM423" s="25" t="s">
        <v>773</v>
      </c>
    </row>
    <row r="424" spans="2:65" s="1" customFormat="1" ht="27" x14ac:dyDescent="0.3">
      <c r="B424" s="42"/>
      <c r="D424" s="195" t="s">
        <v>153</v>
      </c>
      <c r="F424" s="196" t="s">
        <v>772</v>
      </c>
      <c r="I424" s="157"/>
      <c r="L424" s="42"/>
      <c r="M424" s="197"/>
      <c r="N424" s="43"/>
      <c r="O424" s="43"/>
      <c r="P424" s="43"/>
      <c r="Q424" s="43"/>
      <c r="R424" s="43"/>
      <c r="S424" s="43"/>
      <c r="T424" s="71"/>
      <c r="AT424" s="25" t="s">
        <v>153</v>
      </c>
      <c r="AU424" s="25" t="s">
        <v>82</v>
      </c>
    </row>
    <row r="425" spans="2:65" s="12" customFormat="1" x14ac:dyDescent="0.3">
      <c r="B425" s="201"/>
      <c r="D425" s="195" t="s">
        <v>230</v>
      </c>
      <c r="E425" s="202" t="s">
        <v>5</v>
      </c>
      <c r="F425" s="203" t="s">
        <v>774</v>
      </c>
      <c r="H425" s="204">
        <v>1</v>
      </c>
      <c r="I425" s="205"/>
      <c r="L425" s="201"/>
      <c r="M425" s="206"/>
      <c r="N425" s="207"/>
      <c r="O425" s="207"/>
      <c r="P425" s="207"/>
      <c r="Q425" s="207"/>
      <c r="R425" s="207"/>
      <c r="S425" s="207"/>
      <c r="T425" s="208"/>
      <c r="AT425" s="202" t="s">
        <v>230</v>
      </c>
      <c r="AU425" s="202" t="s">
        <v>82</v>
      </c>
      <c r="AV425" s="12" t="s">
        <v>82</v>
      </c>
      <c r="AW425" s="12" t="s">
        <v>35</v>
      </c>
      <c r="AX425" s="12" t="s">
        <v>80</v>
      </c>
      <c r="AY425" s="202" t="s">
        <v>144</v>
      </c>
    </row>
    <row r="426" spans="2:65" s="1" customFormat="1" ht="25.5" customHeight="1" x14ac:dyDescent="0.3">
      <c r="B426" s="182"/>
      <c r="C426" s="183" t="s">
        <v>775</v>
      </c>
      <c r="D426" s="183" t="s">
        <v>147</v>
      </c>
      <c r="E426" s="184" t="s">
        <v>776</v>
      </c>
      <c r="F426" s="185" t="s">
        <v>777</v>
      </c>
      <c r="G426" s="186" t="s">
        <v>631</v>
      </c>
      <c r="H426" s="187">
        <v>1</v>
      </c>
      <c r="I426" s="188"/>
      <c r="J426" s="189">
        <f>ROUND(I426*H426,2)</f>
        <v>0</v>
      </c>
      <c r="K426" s="185" t="s">
        <v>5</v>
      </c>
      <c r="L426" s="42"/>
      <c r="M426" s="190" t="s">
        <v>5</v>
      </c>
      <c r="N426" s="191" t="s">
        <v>43</v>
      </c>
      <c r="O426" s="43"/>
      <c r="P426" s="192">
        <f>O426*H426</f>
        <v>0</v>
      </c>
      <c r="Q426" s="192">
        <v>0</v>
      </c>
      <c r="R426" s="192">
        <f>Q426*H426</f>
        <v>0</v>
      </c>
      <c r="S426" s="192">
        <v>0</v>
      </c>
      <c r="T426" s="193">
        <f>S426*H426</f>
        <v>0</v>
      </c>
      <c r="AR426" s="25" t="s">
        <v>161</v>
      </c>
      <c r="AT426" s="25" t="s">
        <v>147</v>
      </c>
      <c r="AU426" s="25" t="s">
        <v>82</v>
      </c>
      <c r="AY426" s="25" t="s">
        <v>144</v>
      </c>
      <c r="BE426" s="194">
        <f>IF(N426="základní",J426,0)</f>
        <v>0</v>
      </c>
      <c r="BF426" s="194">
        <f>IF(N426="snížená",J426,0)</f>
        <v>0</v>
      </c>
      <c r="BG426" s="194">
        <f>IF(N426="zákl. přenesená",J426,0)</f>
        <v>0</v>
      </c>
      <c r="BH426" s="194">
        <f>IF(N426="sníž. přenesená",J426,0)</f>
        <v>0</v>
      </c>
      <c r="BI426" s="194">
        <f>IF(N426="nulová",J426,0)</f>
        <v>0</v>
      </c>
      <c r="BJ426" s="25" t="s">
        <v>80</v>
      </c>
      <c r="BK426" s="194">
        <f>ROUND(I426*H426,2)</f>
        <v>0</v>
      </c>
      <c r="BL426" s="25" t="s">
        <v>161</v>
      </c>
      <c r="BM426" s="25" t="s">
        <v>778</v>
      </c>
    </row>
    <row r="427" spans="2:65" s="1" customFormat="1" x14ac:dyDescent="0.3">
      <c r="B427" s="42"/>
      <c r="D427" s="195" t="s">
        <v>153</v>
      </c>
      <c r="F427" s="196" t="s">
        <v>777</v>
      </c>
      <c r="I427" s="157"/>
      <c r="L427" s="42"/>
      <c r="M427" s="197"/>
      <c r="N427" s="43"/>
      <c r="O427" s="43"/>
      <c r="P427" s="43"/>
      <c r="Q427" s="43"/>
      <c r="R427" s="43"/>
      <c r="S427" s="43"/>
      <c r="T427" s="71"/>
      <c r="AT427" s="25" t="s">
        <v>153</v>
      </c>
      <c r="AU427" s="25" t="s">
        <v>82</v>
      </c>
    </row>
    <row r="428" spans="2:65" s="12" customFormat="1" x14ac:dyDescent="0.3">
      <c r="B428" s="201"/>
      <c r="D428" s="195" t="s">
        <v>230</v>
      </c>
      <c r="E428" s="202" t="s">
        <v>5</v>
      </c>
      <c r="F428" s="203" t="s">
        <v>774</v>
      </c>
      <c r="H428" s="204">
        <v>1</v>
      </c>
      <c r="I428" s="205"/>
      <c r="L428" s="201"/>
      <c r="M428" s="206"/>
      <c r="N428" s="207"/>
      <c r="O428" s="207"/>
      <c r="P428" s="207"/>
      <c r="Q428" s="207"/>
      <c r="R428" s="207"/>
      <c r="S428" s="207"/>
      <c r="T428" s="208"/>
      <c r="AT428" s="202" t="s">
        <v>230</v>
      </c>
      <c r="AU428" s="202" t="s">
        <v>82</v>
      </c>
      <c r="AV428" s="12" t="s">
        <v>82</v>
      </c>
      <c r="AW428" s="12" t="s">
        <v>35</v>
      </c>
      <c r="AX428" s="12" t="s">
        <v>80</v>
      </c>
      <c r="AY428" s="202" t="s">
        <v>144</v>
      </c>
    </row>
    <row r="429" spans="2:65" s="1" customFormat="1" ht="25.5" customHeight="1" x14ac:dyDescent="0.3">
      <c r="B429" s="182"/>
      <c r="C429" s="183" t="s">
        <v>779</v>
      </c>
      <c r="D429" s="183" t="s">
        <v>147</v>
      </c>
      <c r="E429" s="184" t="s">
        <v>780</v>
      </c>
      <c r="F429" s="185" t="s">
        <v>781</v>
      </c>
      <c r="G429" s="186" t="s">
        <v>631</v>
      </c>
      <c r="H429" s="187">
        <v>1</v>
      </c>
      <c r="I429" s="188"/>
      <c r="J429" s="189">
        <f>ROUND(I429*H429,2)</f>
        <v>0</v>
      </c>
      <c r="K429" s="185" t="s">
        <v>5</v>
      </c>
      <c r="L429" s="42"/>
      <c r="M429" s="190" t="s">
        <v>5</v>
      </c>
      <c r="N429" s="191" t="s">
        <v>43</v>
      </c>
      <c r="O429" s="43"/>
      <c r="P429" s="192">
        <f>O429*H429</f>
        <v>0</v>
      </c>
      <c r="Q429" s="192">
        <v>0</v>
      </c>
      <c r="R429" s="192">
        <f>Q429*H429</f>
        <v>0</v>
      </c>
      <c r="S429" s="192">
        <v>0</v>
      </c>
      <c r="T429" s="193">
        <f>S429*H429</f>
        <v>0</v>
      </c>
      <c r="AR429" s="25" t="s">
        <v>161</v>
      </c>
      <c r="AT429" s="25" t="s">
        <v>147</v>
      </c>
      <c r="AU429" s="25" t="s">
        <v>82</v>
      </c>
      <c r="AY429" s="25" t="s">
        <v>144</v>
      </c>
      <c r="BE429" s="194">
        <f>IF(N429="základní",J429,0)</f>
        <v>0</v>
      </c>
      <c r="BF429" s="194">
        <f>IF(N429="snížená",J429,0)</f>
        <v>0</v>
      </c>
      <c r="BG429" s="194">
        <f>IF(N429="zákl. přenesená",J429,0)</f>
        <v>0</v>
      </c>
      <c r="BH429" s="194">
        <f>IF(N429="sníž. přenesená",J429,0)</f>
        <v>0</v>
      </c>
      <c r="BI429" s="194">
        <f>IF(N429="nulová",J429,0)</f>
        <v>0</v>
      </c>
      <c r="BJ429" s="25" t="s">
        <v>80</v>
      </c>
      <c r="BK429" s="194">
        <f>ROUND(I429*H429,2)</f>
        <v>0</v>
      </c>
      <c r="BL429" s="25" t="s">
        <v>161</v>
      </c>
      <c r="BM429" s="25" t="s">
        <v>782</v>
      </c>
    </row>
    <row r="430" spans="2:65" s="1" customFormat="1" ht="27" x14ac:dyDescent="0.3">
      <c r="B430" s="42"/>
      <c r="D430" s="195" t="s">
        <v>153</v>
      </c>
      <c r="F430" s="196" t="s">
        <v>781</v>
      </c>
      <c r="I430" s="157"/>
      <c r="L430" s="42"/>
      <c r="M430" s="197"/>
      <c r="N430" s="43"/>
      <c r="O430" s="43"/>
      <c r="P430" s="43"/>
      <c r="Q430" s="43"/>
      <c r="R430" s="43"/>
      <c r="S430" s="43"/>
      <c r="T430" s="71"/>
      <c r="AT430" s="25" t="s">
        <v>153</v>
      </c>
      <c r="AU430" s="25" t="s">
        <v>82</v>
      </c>
    </row>
    <row r="431" spans="2:65" s="12" customFormat="1" x14ac:dyDescent="0.3">
      <c r="B431" s="201"/>
      <c r="D431" s="195" t="s">
        <v>230</v>
      </c>
      <c r="E431" s="202" t="s">
        <v>5</v>
      </c>
      <c r="F431" s="203" t="s">
        <v>774</v>
      </c>
      <c r="H431" s="204">
        <v>1</v>
      </c>
      <c r="I431" s="205"/>
      <c r="L431" s="201"/>
      <c r="M431" s="206"/>
      <c r="N431" s="207"/>
      <c r="O431" s="207"/>
      <c r="P431" s="207"/>
      <c r="Q431" s="207"/>
      <c r="R431" s="207"/>
      <c r="S431" s="207"/>
      <c r="T431" s="208"/>
      <c r="AT431" s="202" t="s">
        <v>230</v>
      </c>
      <c r="AU431" s="202" t="s">
        <v>82</v>
      </c>
      <c r="AV431" s="12" t="s">
        <v>82</v>
      </c>
      <c r="AW431" s="12" t="s">
        <v>35</v>
      </c>
      <c r="AX431" s="12" t="s">
        <v>80</v>
      </c>
      <c r="AY431" s="202" t="s">
        <v>144</v>
      </c>
    </row>
    <row r="432" spans="2:65" s="1" customFormat="1" ht="16.5" customHeight="1" x14ac:dyDescent="0.3">
      <c r="B432" s="182"/>
      <c r="C432" s="183" t="s">
        <v>783</v>
      </c>
      <c r="D432" s="183" t="s">
        <v>147</v>
      </c>
      <c r="E432" s="184" t="s">
        <v>784</v>
      </c>
      <c r="F432" s="185" t="s">
        <v>785</v>
      </c>
      <c r="G432" s="186" t="s">
        <v>283</v>
      </c>
      <c r="H432" s="187">
        <v>45</v>
      </c>
      <c r="I432" s="188"/>
      <c r="J432" s="189">
        <f>ROUND(I432*H432,2)</f>
        <v>0</v>
      </c>
      <c r="K432" s="185" t="s">
        <v>227</v>
      </c>
      <c r="L432" s="42"/>
      <c r="M432" s="190" t="s">
        <v>5</v>
      </c>
      <c r="N432" s="191" t="s">
        <v>43</v>
      </c>
      <c r="O432" s="43"/>
      <c r="P432" s="192">
        <f>O432*H432</f>
        <v>0</v>
      </c>
      <c r="Q432" s="192">
        <v>9.0000000000000006E-5</v>
      </c>
      <c r="R432" s="192">
        <f>Q432*H432</f>
        <v>4.0500000000000006E-3</v>
      </c>
      <c r="S432" s="192">
        <v>4.2000000000000003E-2</v>
      </c>
      <c r="T432" s="193">
        <f>S432*H432</f>
        <v>1.8900000000000001</v>
      </c>
      <c r="AR432" s="25" t="s">
        <v>161</v>
      </c>
      <c r="AT432" s="25" t="s">
        <v>147</v>
      </c>
      <c r="AU432" s="25" t="s">
        <v>82</v>
      </c>
      <c r="AY432" s="25" t="s">
        <v>144</v>
      </c>
      <c r="BE432" s="194">
        <f>IF(N432="základní",J432,0)</f>
        <v>0</v>
      </c>
      <c r="BF432" s="194">
        <f>IF(N432="snížená",J432,0)</f>
        <v>0</v>
      </c>
      <c r="BG432" s="194">
        <f>IF(N432="zákl. přenesená",J432,0)</f>
        <v>0</v>
      </c>
      <c r="BH432" s="194">
        <f>IF(N432="sníž. přenesená",J432,0)</f>
        <v>0</v>
      </c>
      <c r="BI432" s="194">
        <f>IF(N432="nulová",J432,0)</f>
        <v>0</v>
      </c>
      <c r="BJ432" s="25" t="s">
        <v>80</v>
      </c>
      <c r="BK432" s="194">
        <f>ROUND(I432*H432,2)</f>
        <v>0</v>
      </c>
      <c r="BL432" s="25" t="s">
        <v>161</v>
      </c>
      <c r="BM432" s="25" t="s">
        <v>786</v>
      </c>
    </row>
    <row r="433" spans="2:65" s="1" customFormat="1" ht="40.5" x14ac:dyDescent="0.3">
      <c r="B433" s="42"/>
      <c r="D433" s="195" t="s">
        <v>153</v>
      </c>
      <c r="F433" s="196" t="s">
        <v>787</v>
      </c>
      <c r="I433" s="157"/>
      <c r="L433" s="42"/>
      <c r="M433" s="197"/>
      <c r="N433" s="43"/>
      <c r="O433" s="43"/>
      <c r="P433" s="43"/>
      <c r="Q433" s="43"/>
      <c r="R433" s="43"/>
      <c r="S433" s="43"/>
      <c r="T433" s="71"/>
      <c r="AT433" s="25" t="s">
        <v>153</v>
      </c>
      <c r="AU433" s="25" t="s">
        <v>82</v>
      </c>
    </row>
    <row r="434" spans="2:65" s="12" customFormat="1" x14ac:dyDescent="0.3">
      <c r="B434" s="201"/>
      <c r="D434" s="195" t="s">
        <v>230</v>
      </c>
      <c r="E434" s="202" t="s">
        <v>5</v>
      </c>
      <c r="F434" s="203" t="s">
        <v>788</v>
      </c>
      <c r="H434" s="204">
        <v>45</v>
      </c>
      <c r="I434" s="205"/>
      <c r="L434" s="201"/>
      <c r="M434" s="206"/>
      <c r="N434" s="207"/>
      <c r="O434" s="207"/>
      <c r="P434" s="207"/>
      <c r="Q434" s="207"/>
      <c r="R434" s="207"/>
      <c r="S434" s="207"/>
      <c r="T434" s="208"/>
      <c r="AT434" s="202" t="s">
        <v>230</v>
      </c>
      <c r="AU434" s="202" t="s">
        <v>82</v>
      </c>
      <c r="AV434" s="12" t="s">
        <v>82</v>
      </c>
      <c r="AW434" s="12" t="s">
        <v>35</v>
      </c>
      <c r="AX434" s="12" t="s">
        <v>80</v>
      </c>
      <c r="AY434" s="202" t="s">
        <v>144</v>
      </c>
    </row>
    <row r="435" spans="2:65" s="1" customFormat="1" ht="25.5" customHeight="1" x14ac:dyDescent="0.3">
      <c r="B435" s="182"/>
      <c r="C435" s="183" t="s">
        <v>789</v>
      </c>
      <c r="D435" s="183" t="s">
        <v>147</v>
      </c>
      <c r="E435" s="184" t="s">
        <v>790</v>
      </c>
      <c r="F435" s="185" t="s">
        <v>791</v>
      </c>
      <c r="G435" s="186" t="s">
        <v>631</v>
      </c>
      <c r="H435" s="187">
        <v>14</v>
      </c>
      <c r="I435" s="188"/>
      <c r="J435" s="189">
        <f>ROUND(I435*H435,2)</f>
        <v>0</v>
      </c>
      <c r="K435" s="185" t="s">
        <v>227</v>
      </c>
      <c r="L435" s="42"/>
      <c r="M435" s="190" t="s">
        <v>5</v>
      </c>
      <c r="N435" s="191" t="s">
        <v>43</v>
      </c>
      <c r="O435" s="43"/>
      <c r="P435" s="192">
        <f>O435*H435</f>
        <v>0</v>
      </c>
      <c r="Q435" s="192">
        <v>0</v>
      </c>
      <c r="R435" s="192">
        <f>Q435*H435</f>
        <v>0</v>
      </c>
      <c r="S435" s="192">
        <v>8.2000000000000003E-2</v>
      </c>
      <c r="T435" s="193">
        <f>S435*H435</f>
        <v>1.1480000000000001</v>
      </c>
      <c r="AR435" s="25" t="s">
        <v>161</v>
      </c>
      <c r="AT435" s="25" t="s">
        <v>147</v>
      </c>
      <c r="AU435" s="25" t="s">
        <v>82</v>
      </c>
      <c r="AY435" s="25" t="s">
        <v>144</v>
      </c>
      <c r="BE435" s="194">
        <f>IF(N435="základní",J435,0)</f>
        <v>0</v>
      </c>
      <c r="BF435" s="194">
        <f>IF(N435="snížená",J435,0)</f>
        <v>0</v>
      </c>
      <c r="BG435" s="194">
        <f>IF(N435="zákl. přenesená",J435,0)</f>
        <v>0</v>
      </c>
      <c r="BH435" s="194">
        <f>IF(N435="sníž. přenesená",J435,0)</f>
        <v>0</v>
      </c>
      <c r="BI435" s="194">
        <f>IF(N435="nulová",J435,0)</f>
        <v>0</v>
      </c>
      <c r="BJ435" s="25" t="s">
        <v>80</v>
      </c>
      <c r="BK435" s="194">
        <f>ROUND(I435*H435,2)</f>
        <v>0</v>
      </c>
      <c r="BL435" s="25" t="s">
        <v>161</v>
      </c>
      <c r="BM435" s="25" t="s">
        <v>792</v>
      </c>
    </row>
    <row r="436" spans="2:65" s="1" customFormat="1" ht="27" x14ac:dyDescent="0.3">
      <c r="B436" s="42"/>
      <c r="D436" s="195" t="s">
        <v>153</v>
      </c>
      <c r="F436" s="196" t="s">
        <v>793</v>
      </c>
      <c r="I436" s="157"/>
      <c r="L436" s="42"/>
      <c r="M436" s="197"/>
      <c r="N436" s="43"/>
      <c r="O436" s="43"/>
      <c r="P436" s="43"/>
      <c r="Q436" s="43"/>
      <c r="R436" s="43"/>
      <c r="S436" s="43"/>
      <c r="T436" s="71"/>
      <c r="AT436" s="25" t="s">
        <v>153</v>
      </c>
      <c r="AU436" s="25" t="s">
        <v>82</v>
      </c>
    </row>
    <row r="437" spans="2:65" s="14" customFormat="1" x14ac:dyDescent="0.3">
      <c r="B437" s="228"/>
      <c r="D437" s="195" t="s">
        <v>230</v>
      </c>
      <c r="E437" s="229" t="s">
        <v>5</v>
      </c>
      <c r="F437" s="230" t="s">
        <v>634</v>
      </c>
      <c r="H437" s="229" t="s">
        <v>5</v>
      </c>
      <c r="I437" s="231"/>
      <c r="L437" s="228"/>
      <c r="M437" s="232"/>
      <c r="N437" s="233"/>
      <c r="O437" s="233"/>
      <c r="P437" s="233"/>
      <c r="Q437" s="233"/>
      <c r="R437" s="233"/>
      <c r="S437" s="233"/>
      <c r="T437" s="234"/>
      <c r="AT437" s="229" t="s">
        <v>230</v>
      </c>
      <c r="AU437" s="229" t="s">
        <v>82</v>
      </c>
      <c r="AV437" s="14" t="s">
        <v>80</v>
      </c>
      <c r="AW437" s="14" t="s">
        <v>35</v>
      </c>
      <c r="AX437" s="14" t="s">
        <v>72</v>
      </c>
      <c r="AY437" s="229" t="s">
        <v>144</v>
      </c>
    </row>
    <row r="438" spans="2:65" s="12" customFormat="1" x14ac:dyDescent="0.3">
      <c r="B438" s="201"/>
      <c r="D438" s="195" t="s">
        <v>230</v>
      </c>
      <c r="E438" s="202" t="s">
        <v>5</v>
      </c>
      <c r="F438" s="203" t="s">
        <v>635</v>
      </c>
      <c r="H438" s="204">
        <v>6</v>
      </c>
      <c r="I438" s="205"/>
      <c r="L438" s="201"/>
      <c r="M438" s="206"/>
      <c r="N438" s="207"/>
      <c r="O438" s="207"/>
      <c r="P438" s="207"/>
      <c r="Q438" s="207"/>
      <c r="R438" s="207"/>
      <c r="S438" s="207"/>
      <c r="T438" s="208"/>
      <c r="AT438" s="202" t="s">
        <v>230</v>
      </c>
      <c r="AU438" s="202" t="s">
        <v>82</v>
      </c>
      <c r="AV438" s="12" t="s">
        <v>82</v>
      </c>
      <c r="AW438" s="12" t="s">
        <v>35</v>
      </c>
      <c r="AX438" s="12" t="s">
        <v>72</v>
      </c>
      <c r="AY438" s="202" t="s">
        <v>144</v>
      </c>
    </row>
    <row r="439" spans="2:65" s="12" customFormat="1" x14ac:dyDescent="0.3">
      <c r="B439" s="201"/>
      <c r="D439" s="195" t="s">
        <v>230</v>
      </c>
      <c r="E439" s="202" t="s">
        <v>5</v>
      </c>
      <c r="F439" s="203" t="s">
        <v>636</v>
      </c>
      <c r="H439" s="204">
        <v>5</v>
      </c>
      <c r="I439" s="205"/>
      <c r="L439" s="201"/>
      <c r="M439" s="206"/>
      <c r="N439" s="207"/>
      <c r="O439" s="207"/>
      <c r="P439" s="207"/>
      <c r="Q439" s="207"/>
      <c r="R439" s="207"/>
      <c r="S439" s="207"/>
      <c r="T439" s="208"/>
      <c r="AT439" s="202" t="s">
        <v>230</v>
      </c>
      <c r="AU439" s="202" t="s">
        <v>82</v>
      </c>
      <c r="AV439" s="12" t="s">
        <v>82</v>
      </c>
      <c r="AW439" s="12" t="s">
        <v>35</v>
      </c>
      <c r="AX439" s="12" t="s">
        <v>72</v>
      </c>
      <c r="AY439" s="202" t="s">
        <v>144</v>
      </c>
    </row>
    <row r="440" spans="2:65" s="15" customFormat="1" x14ac:dyDescent="0.3">
      <c r="B440" s="235"/>
      <c r="D440" s="195" t="s">
        <v>230</v>
      </c>
      <c r="E440" s="236" t="s">
        <v>5</v>
      </c>
      <c r="F440" s="237" t="s">
        <v>637</v>
      </c>
      <c r="H440" s="238">
        <v>11</v>
      </c>
      <c r="I440" s="239"/>
      <c r="L440" s="235"/>
      <c r="M440" s="240"/>
      <c r="N440" s="241"/>
      <c r="O440" s="241"/>
      <c r="P440" s="241"/>
      <c r="Q440" s="241"/>
      <c r="R440" s="241"/>
      <c r="S440" s="241"/>
      <c r="T440" s="242"/>
      <c r="AT440" s="236" t="s">
        <v>230</v>
      </c>
      <c r="AU440" s="236" t="s">
        <v>82</v>
      </c>
      <c r="AV440" s="15" t="s">
        <v>157</v>
      </c>
      <c r="AW440" s="15" t="s">
        <v>35</v>
      </c>
      <c r="AX440" s="15" t="s">
        <v>72</v>
      </c>
      <c r="AY440" s="236" t="s">
        <v>144</v>
      </c>
    </row>
    <row r="441" spans="2:65" s="14" customFormat="1" x14ac:dyDescent="0.3">
      <c r="B441" s="228"/>
      <c r="D441" s="195" t="s">
        <v>230</v>
      </c>
      <c r="E441" s="229" t="s">
        <v>5</v>
      </c>
      <c r="F441" s="230" t="s">
        <v>794</v>
      </c>
      <c r="H441" s="229" t="s">
        <v>5</v>
      </c>
      <c r="I441" s="231"/>
      <c r="L441" s="228"/>
      <c r="M441" s="232"/>
      <c r="N441" s="233"/>
      <c r="O441" s="233"/>
      <c r="P441" s="233"/>
      <c r="Q441" s="233"/>
      <c r="R441" s="233"/>
      <c r="S441" s="233"/>
      <c r="T441" s="234"/>
      <c r="AT441" s="229" t="s">
        <v>230</v>
      </c>
      <c r="AU441" s="229" t="s">
        <v>82</v>
      </c>
      <c r="AV441" s="14" t="s">
        <v>80</v>
      </c>
      <c r="AW441" s="14" t="s">
        <v>35</v>
      </c>
      <c r="AX441" s="14" t="s">
        <v>72</v>
      </c>
      <c r="AY441" s="229" t="s">
        <v>144</v>
      </c>
    </row>
    <row r="442" spans="2:65" s="12" customFormat="1" x14ac:dyDescent="0.3">
      <c r="B442" s="201"/>
      <c r="D442" s="195" t="s">
        <v>230</v>
      </c>
      <c r="E442" s="202" t="s">
        <v>5</v>
      </c>
      <c r="F442" s="203" t="s">
        <v>795</v>
      </c>
      <c r="H442" s="204">
        <v>2</v>
      </c>
      <c r="I442" s="205"/>
      <c r="L442" s="201"/>
      <c r="M442" s="206"/>
      <c r="N442" s="207"/>
      <c r="O442" s="207"/>
      <c r="P442" s="207"/>
      <c r="Q442" s="207"/>
      <c r="R442" s="207"/>
      <c r="S442" s="207"/>
      <c r="T442" s="208"/>
      <c r="AT442" s="202" t="s">
        <v>230</v>
      </c>
      <c r="AU442" s="202" t="s">
        <v>82</v>
      </c>
      <c r="AV442" s="12" t="s">
        <v>82</v>
      </c>
      <c r="AW442" s="12" t="s">
        <v>35</v>
      </c>
      <c r="AX442" s="12" t="s">
        <v>72</v>
      </c>
      <c r="AY442" s="202" t="s">
        <v>144</v>
      </c>
    </row>
    <row r="443" spans="2:65" s="12" customFormat="1" x14ac:dyDescent="0.3">
      <c r="B443" s="201"/>
      <c r="D443" s="195" t="s">
        <v>230</v>
      </c>
      <c r="E443" s="202" t="s">
        <v>5</v>
      </c>
      <c r="F443" s="203" t="s">
        <v>640</v>
      </c>
      <c r="H443" s="204">
        <v>1</v>
      </c>
      <c r="I443" s="205"/>
      <c r="L443" s="201"/>
      <c r="M443" s="206"/>
      <c r="N443" s="207"/>
      <c r="O443" s="207"/>
      <c r="P443" s="207"/>
      <c r="Q443" s="207"/>
      <c r="R443" s="207"/>
      <c r="S443" s="207"/>
      <c r="T443" s="208"/>
      <c r="AT443" s="202" t="s">
        <v>230</v>
      </c>
      <c r="AU443" s="202" t="s">
        <v>82</v>
      </c>
      <c r="AV443" s="12" t="s">
        <v>82</v>
      </c>
      <c r="AW443" s="12" t="s">
        <v>35</v>
      </c>
      <c r="AX443" s="12" t="s">
        <v>72</v>
      </c>
      <c r="AY443" s="202" t="s">
        <v>144</v>
      </c>
    </row>
    <row r="444" spans="2:65" s="15" customFormat="1" x14ac:dyDescent="0.3">
      <c r="B444" s="235"/>
      <c r="D444" s="195" t="s">
        <v>230</v>
      </c>
      <c r="E444" s="236" t="s">
        <v>5</v>
      </c>
      <c r="F444" s="237" t="s">
        <v>637</v>
      </c>
      <c r="H444" s="238">
        <v>3</v>
      </c>
      <c r="I444" s="239"/>
      <c r="L444" s="235"/>
      <c r="M444" s="240"/>
      <c r="N444" s="241"/>
      <c r="O444" s="241"/>
      <c r="P444" s="241"/>
      <c r="Q444" s="241"/>
      <c r="R444" s="241"/>
      <c r="S444" s="241"/>
      <c r="T444" s="242"/>
      <c r="AT444" s="236" t="s">
        <v>230</v>
      </c>
      <c r="AU444" s="236" t="s">
        <v>82</v>
      </c>
      <c r="AV444" s="15" t="s">
        <v>157</v>
      </c>
      <c r="AW444" s="15" t="s">
        <v>35</v>
      </c>
      <c r="AX444" s="15" t="s">
        <v>72</v>
      </c>
      <c r="AY444" s="236" t="s">
        <v>144</v>
      </c>
    </row>
    <row r="445" spans="2:65" s="13" customFormat="1" x14ac:dyDescent="0.3">
      <c r="B445" s="209"/>
      <c r="D445" s="195" t="s">
        <v>230</v>
      </c>
      <c r="E445" s="210" t="s">
        <v>5</v>
      </c>
      <c r="F445" s="211" t="s">
        <v>242</v>
      </c>
      <c r="H445" s="212">
        <v>14</v>
      </c>
      <c r="I445" s="213"/>
      <c r="L445" s="209"/>
      <c r="M445" s="214"/>
      <c r="N445" s="215"/>
      <c r="O445" s="215"/>
      <c r="P445" s="215"/>
      <c r="Q445" s="215"/>
      <c r="R445" s="215"/>
      <c r="S445" s="215"/>
      <c r="T445" s="216"/>
      <c r="AT445" s="210" t="s">
        <v>230</v>
      </c>
      <c r="AU445" s="210" t="s">
        <v>82</v>
      </c>
      <c r="AV445" s="13" t="s">
        <v>161</v>
      </c>
      <c r="AW445" s="13" t="s">
        <v>35</v>
      </c>
      <c r="AX445" s="13" t="s">
        <v>80</v>
      </c>
      <c r="AY445" s="210" t="s">
        <v>144</v>
      </c>
    </row>
    <row r="446" spans="2:65" s="11" customFormat="1" ht="29.85" customHeight="1" x14ac:dyDescent="0.3">
      <c r="B446" s="169"/>
      <c r="D446" s="170" t="s">
        <v>71</v>
      </c>
      <c r="E446" s="180" t="s">
        <v>796</v>
      </c>
      <c r="F446" s="180" t="s">
        <v>797</v>
      </c>
      <c r="I446" s="172"/>
      <c r="J446" s="181">
        <f>BK446</f>
        <v>0</v>
      </c>
      <c r="L446" s="169"/>
      <c r="M446" s="174"/>
      <c r="N446" s="175"/>
      <c r="O446" s="175"/>
      <c r="P446" s="176">
        <f>SUM(P447:P477)</f>
        <v>0</v>
      </c>
      <c r="Q446" s="175"/>
      <c r="R446" s="176">
        <f>SUM(R447:R477)</f>
        <v>0</v>
      </c>
      <c r="S446" s="175"/>
      <c r="T446" s="177">
        <f>SUM(T447:T477)</f>
        <v>0</v>
      </c>
      <c r="AR446" s="170" t="s">
        <v>80</v>
      </c>
      <c r="AT446" s="178" t="s">
        <v>71</v>
      </c>
      <c r="AU446" s="178" t="s">
        <v>80</v>
      </c>
      <c r="AY446" s="170" t="s">
        <v>144</v>
      </c>
      <c r="BK446" s="179">
        <f>SUM(BK447:BK477)</f>
        <v>0</v>
      </c>
    </row>
    <row r="447" spans="2:65" s="1" customFormat="1" ht="16.5" customHeight="1" x14ac:dyDescent="0.3">
      <c r="B447" s="182"/>
      <c r="C447" s="183" t="s">
        <v>798</v>
      </c>
      <c r="D447" s="183" t="s">
        <v>147</v>
      </c>
      <c r="E447" s="184" t="s">
        <v>799</v>
      </c>
      <c r="F447" s="185" t="s">
        <v>800</v>
      </c>
      <c r="G447" s="186" t="s">
        <v>459</v>
      </c>
      <c r="H447" s="187">
        <v>-1890</v>
      </c>
      <c r="I447" s="188"/>
      <c r="J447" s="189">
        <f>ROUND(I447*H447,2)</f>
        <v>0</v>
      </c>
      <c r="K447" s="185" t="s">
        <v>5</v>
      </c>
      <c r="L447" s="42"/>
      <c r="M447" s="190" t="s">
        <v>5</v>
      </c>
      <c r="N447" s="191" t="s">
        <v>43</v>
      </c>
      <c r="O447" s="43"/>
      <c r="P447" s="192">
        <f>O447*H447</f>
        <v>0</v>
      </c>
      <c r="Q447" s="192">
        <v>0</v>
      </c>
      <c r="R447" s="192">
        <f>Q447*H447</f>
        <v>0</v>
      </c>
      <c r="S447" s="192">
        <v>0</v>
      </c>
      <c r="T447" s="193">
        <f>S447*H447</f>
        <v>0</v>
      </c>
      <c r="AR447" s="25" t="s">
        <v>161</v>
      </c>
      <c r="AT447" s="25" t="s">
        <v>147</v>
      </c>
      <c r="AU447" s="25" t="s">
        <v>82</v>
      </c>
      <c r="AY447" s="25" t="s">
        <v>144</v>
      </c>
      <c r="BE447" s="194">
        <f>IF(N447="základní",J447,0)</f>
        <v>0</v>
      </c>
      <c r="BF447" s="194">
        <f>IF(N447="snížená",J447,0)</f>
        <v>0</v>
      </c>
      <c r="BG447" s="194">
        <f>IF(N447="zákl. přenesená",J447,0)</f>
        <v>0</v>
      </c>
      <c r="BH447" s="194">
        <f>IF(N447="sníž. přenesená",J447,0)</f>
        <v>0</v>
      </c>
      <c r="BI447" s="194">
        <f>IF(N447="nulová",J447,0)</f>
        <v>0</v>
      </c>
      <c r="BJ447" s="25" t="s">
        <v>80</v>
      </c>
      <c r="BK447" s="194">
        <f>ROUND(I447*H447,2)</f>
        <v>0</v>
      </c>
      <c r="BL447" s="25" t="s">
        <v>161</v>
      </c>
      <c r="BM447" s="25" t="s">
        <v>801</v>
      </c>
    </row>
    <row r="448" spans="2:65" s="1" customFormat="1" x14ac:dyDescent="0.3">
      <c r="B448" s="42"/>
      <c r="D448" s="195" t="s">
        <v>153</v>
      </c>
      <c r="F448" s="196" t="s">
        <v>800</v>
      </c>
      <c r="I448" s="157"/>
      <c r="L448" s="42"/>
      <c r="M448" s="197"/>
      <c r="N448" s="43"/>
      <c r="O448" s="43"/>
      <c r="P448" s="43"/>
      <c r="Q448" s="43"/>
      <c r="R448" s="43"/>
      <c r="S448" s="43"/>
      <c r="T448" s="71"/>
      <c r="AT448" s="25" t="s">
        <v>153</v>
      </c>
      <c r="AU448" s="25" t="s">
        <v>82</v>
      </c>
    </row>
    <row r="449" spans="2:65" s="12" customFormat="1" x14ac:dyDescent="0.3">
      <c r="B449" s="201"/>
      <c r="D449" s="195" t="s">
        <v>230</v>
      </c>
      <c r="E449" s="202" t="s">
        <v>5</v>
      </c>
      <c r="F449" s="203" t="s">
        <v>802</v>
      </c>
      <c r="H449" s="204">
        <v>-1890</v>
      </c>
      <c r="I449" s="205"/>
      <c r="L449" s="201"/>
      <c r="M449" s="206"/>
      <c r="N449" s="207"/>
      <c r="O449" s="207"/>
      <c r="P449" s="207"/>
      <c r="Q449" s="207"/>
      <c r="R449" s="207"/>
      <c r="S449" s="207"/>
      <c r="T449" s="208"/>
      <c r="AT449" s="202" t="s">
        <v>230</v>
      </c>
      <c r="AU449" s="202" t="s">
        <v>82</v>
      </c>
      <c r="AV449" s="12" t="s">
        <v>82</v>
      </c>
      <c r="AW449" s="12" t="s">
        <v>35</v>
      </c>
      <c r="AX449" s="12" t="s">
        <v>80</v>
      </c>
      <c r="AY449" s="202" t="s">
        <v>144</v>
      </c>
    </row>
    <row r="450" spans="2:65" s="1" customFormat="1" ht="25.5" customHeight="1" x14ac:dyDescent="0.3">
      <c r="B450" s="182"/>
      <c r="C450" s="183" t="s">
        <v>803</v>
      </c>
      <c r="D450" s="183" t="s">
        <v>147</v>
      </c>
      <c r="E450" s="184" t="s">
        <v>804</v>
      </c>
      <c r="F450" s="185" t="s">
        <v>805</v>
      </c>
      <c r="G450" s="186" t="s">
        <v>428</v>
      </c>
      <c r="H450" s="187">
        <v>1751.268</v>
      </c>
      <c r="I450" s="188"/>
      <c r="J450" s="189">
        <f>ROUND(I450*H450,2)</f>
        <v>0</v>
      </c>
      <c r="K450" s="185" t="s">
        <v>5</v>
      </c>
      <c r="L450" s="42"/>
      <c r="M450" s="190" t="s">
        <v>5</v>
      </c>
      <c r="N450" s="191" t="s">
        <v>43</v>
      </c>
      <c r="O450" s="43"/>
      <c r="P450" s="192">
        <f>O450*H450</f>
        <v>0</v>
      </c>
      <c r="Q450" s="192">
        <v>0</v>
      </c>
      <c r="R450" s="192">
        <f>Q450*H450</f>
        <v>0</v>
      </c>
      <c r="S450" s="192">
        <v>0</v>
      </c>
      <c r="T450" s="193">
        <f>S450*H450</f>
        <v>0</v>
      </c>
      <c r="AR450" s="25" t="s">
        <v>161</v>
      </c>
      <c r="AT450" s="25" t="s">
        <v>147</v>
      </c>
      <c r="AU450" s="25" t="s">
        <v>82</v>
      </c>
      <c r="AY450" s="25" t="s">
        <v>144</v>
      </c>
      <c r="BE450" s="194">
        <f>IF(N450="základní",J450,0)</f>
        <v>0</v>
      </c>
      <c r="BF450" s="194">
        <f>IF(N450="snížená",J450,0)</f>
        <v>0</v>
      </c>
      <c r="BG450" s="194">
        <f>IF(N450="zákl. přenesená",J450,0)</f>
        <v>0</v>
      </c>
      <c r="BH450" s="194">
        <f>IF(N450="sníž. přenesená",J450,0)</f>
        <v>0</v>
      </c>
      <c r="BI450" s="194">
        <f>IF(N450="nulová",J450,0)</f>
        <v>0</v>
      </c>
      <c r="BJ450" s="25" t="s">
        <v>80</v>
      </c>
      <c r="BK450" s="194">
        <f>ROUND(I450*H450,2)</f>
        <v>0</v>
      </c>
      <c r="BL450" s="25" t="s">
        <v>161</v>
      </c>
      <c r="BM450" s="25" t="s">
        <v>806</v>
      </c>
    </row>
    <row r="451" spans="2:65" s="1" customFormat="1" ht="27" x14ac:dyDescent="0.3">
      <c r="B451" s="42"/>
      <c r="D451" s="195" t="s">
        <v>153</v>
      </c>
      <c r="F451" s="196" t="s">
        <v>807</v>
      </c>
      <c r="I451" s="157"/>
      <c r="L451" s="42"/>
      <c r="M451" s="197"/>
      <c r="N451" s="43"/>
      <c r="O451" s="43"/>
      <c r="P451" s="43"/>
      <c r="Q451" s="43"/>
      <c r="R451" s="43"/>
      <c r="S451" s="43"/>
      <c r="T451" s="71"/>
      <c r="AT451" s="25" t="s">
        <v>153</v>
      </c>
      <c r="AU451" s="25" t="s">
        <v>82</v>
      </c>
    </row>
    <row r="452" spans="2:65" s="12" customFormat="1" x14ac:dyDescent="0.3">
      <c r="B452" s="201"/>
      <c r="D452" s="195" t="s">
        <v>230</v>
      </c>
      <c r="E452" s="202" t="s">
        <v>5</v>
      </c>
      <c r="F452" s="203" t="s">
        <v>808</v>
      </c>
      <c r="H452" s="204">
        <v>1374.72</v>
      </c>
      <c r="I452" s="205"/>
      <c r="L452" s="201"/>
      <c r="M452" s="206"/>
      <c r="N452" s="207"/>
      <c r="O452" s="207"/>
      <c r="P452" s="207"/>
      <c r="Q452" s="207"/>
      <c r="R452" s="207"/>
      <c r="S452" s="207"/>
      <c r="T452" s="208"/>
      <c r="AT452" s="202" t="s">
        <v>230</v>
      </c>
      <c r="AU452" s="202" t="s">
        <v>82</v>
      </c>
      <c r="AV452" s="12" t="s">
        <v>82</v>
      </c>
      <c r="AW452" s="12" t="s">
        <v>35</v>
      </c>
      <c r="AX452" s="12" t="s">
        <v>72</v>
      </c>
      <c r="AY452" s="202" t="s">
        <v>144</v>
      </c>
    </row>
    <row r="453" spans="2:65" s="12" customFormat="1" x14ac:dyDescent="0.3">
      <c r="B453" s="201"/>
      <c r="D453" s="195" t="s">
        <v>230</v>
      </c>
      <c r="E453" s="202" t="s">
        <v>5</v>
      </c>
      <c r="F453" s="203" t="s">
        <v>809</v>
      </c>
      <c r="H453" s="204">
        <v>376.548</v>
      </c>
      <c r="I453" s="205"/>
      <c r="L453" s="201"/>
      <c r="M453" s="206"/>
      <c r="N453" s="207"/>
      <c r="O453" s="207"/>
      <c r="P453" s="207"/>
      <c r="Q453" s="207"/>
      <c r="R453" s="207"/>
      <c r="S453" s="207"/>
      <c r="T453" s="208"/>
      <c r="AT453" s="202" t="s">
        <v>230</v>
      </c>
      <c r="AU453" s="202" t="s">
        <v>82</v>
      </c>
      <c r="AV453" s="12" t="s">
        <v>82</v>
      </c>
      <c r="AW453" s="12" t="s">
        <v>35</v>
      </c>
      <c r="AX453" s="12" t="s">
        <v>72</v>
      </c>
      <c r="AY453" s="202" t="s">
        <v>144</v>
      </c>
    </row>
    <row r="454" spans="2:65" s="13" customFormat="1" x14ac:dyDescent="0.3">
      <c r="B454" s="209"/>
      <c r="D454" s="195" t="s">
        <v>230</v>
      </c>
      <c r="E454" s="210" t="s">
        <v>5</v>
      </c>
      <c r="F454" s="211" t="s">
        <v>242</v>
      </c>
      <c r="H454" s="212">
        <v>1751.268</v>
      </c>
      <c r="I454" s="213"/>
      <c r="L454" s="209"/>
      <c r="M454" s="214"/>
      <c r="N454" s="215"/>
      <c r="O454" s="215"/>
      <c r="P454" s="215"/>
      <c r="Q454" s="215"/>
      <c r="R454" s="215"/>
      <c r="S454" s="215"/>
      <c r="T454" s="216"/>
      <c r="AT454" s="210" t="s">
        <v>230</v>
      </c>
      <c r="AU454" s="210" t="s">
        <v>82</v>
      </c>
      <c r="AV454" s="13" t="s">
        <v>161</v>
      </c>
      <c r="AW454" s="13" t="s">
        <v>35</v>
      </c>
      <c r="AX454" s="13" t="s">
        <v>80</v>
      </c>
      <c r="AY454" s="210" t="s">
        <v>144</v>
      </c>
    </row>
    <row r="455" spans="2:65" s="1" customFormat="1" ht="25.5" customHeight="1" x14ac:dyDescent="0.3">
      <c r="B455" s="182"/>
      <c r="C455" s="183" t="s">
        <v>810</v>
      </c>
      <c r="D455" s="183" t="s">
        <v>147</v>
      </c>
      <c r="E455" s="184" t="s">
        <v>811</v>
      </c>
      <c r="F455" s="185" t="s">
        <v>812</v>
      </c>
      <c r="G455" s="186" t="s">
        <v>428</v>
      </c>
      <c r="H455" s="187">
        <v>443.14299999999997</v>
      </c>
      <c r="I455" s="188"/>
      <c r="J455" s="189">
        <f>ROUND(I455*H455,2)</f>
        <v>0</v>
      </c>
      <c r="K455" s="185" t="s">
        <v>5</v>
      </c>
      <c r="L455" s="42"/>
      <c r="M455" s="190" t="s">
        <v>5</v>
      </c>
      <c r="N455" s="191" t="s">
        <v>43</v>
      </c>
      <c r="O455" s="43"/>
      <c r="P455" s="192">
        <f>O455*H455</f>
        <v>0</v>
      </c>
      <c r="Q455" s="192">
        <v>0</v>
      </c>
      <c r="R455" s="192">
        <f>Q455*H455</f>
        <v>0</v>
      </c>
      <c r="S455" s="192">
        <v>0</v>
      </c>
      <c r="T455" s="193">
        <f>S455*H455</f>
        <v>0</v>
      </c>
      <c r="AR455" s="25" t="s">
        <v>161</v>
      </c>
      <c r="AT455" s="25" t="s">
        <v>147</v>
      </c>
      <c r="AU455" s="25" t="s">
        <v>82</v>
      </c>
      <c r="AY455" s="25" t="s">
        <v>144</v>
      </c>
      <c r="BE455" s="194">
        <f>IF(N455="základní",J455,0)</f>
        <v>0</v>
      </c>
      <c r="BF455" s="194">
        <f>IF(N455="snížená",J455,0)</f>
        <v>0</v>
      </c>
      <c r="BG455" s="194">
        <f>IF(N455="zákl. přenesená",J455,0)</f>
        <v>0</v>
      </c>
      <c r="BH455" s="194">
        <f>IF(N455="sníž. přenesená",J455,0)</f>
        <v>0</v>
      </c>
      <c r="BI455" s="194">
        <f>IF(N455="nulová",J455,0)</f>
        <v>0</v>
      </c>
      <c r="BJ455" s="25" t="s">
        <v>80</v>
      </c>
      <c r="BK455" s="194">
        <f>ROUND(I455*H455,2)</f>
        <v>0</v>
      </c>
      <c r="BL455" s="25" t="s">
        <v>161</v>
      </c>
      <c r="BM455" s="25" t="s">
        <v>813</v>
      </c>
    </row>
    <row r="456" spans="2:65" s="1" customFormat="1" ht="27" x14ac:dyDescent="0.3">
      <c r="B456" s="42"/>
      <c r="D456" s="195" t="s">
        <v>153</v>
      </c>
      <c r="F456" s="196" t="s">
        <v>814</v>
      </c>
      <c r="I456" s="157"/>
      <c r="L456" s="42"/>
      <c r="M456" s="197"/>
      <c r="N456" s="43"/>
      <c r="O456" s="43"/>
      <c r="P456" s="43"/>
      <c r="Q456" s="43"/>
      <c r="R456" s="43"/>
      <c r="S456" s="43"/>
      <c r="T456" s="71"/>
      <c r="AT456" s="25" t="s">
        <v>153</v>
      </c>
      <c r="AU456" s="25" t="s">
        <v>82</v>
      </c>
    </row>
    <row r="457" spans="2:65" s="12" customFormat="1" x14ac:dyDescent="0.3">
      <c r="B457" s="201"/>
      <c r="D457" s="195" t="s">
        <v>230</v>
      </c>
      <c r="E457" s="202" t="s">
        <v>5</v>
      </c>
      <c r="F457" s="203" t="s">
        <v>815</v>
      </c>
      <c r="H457" s="204">
        <v>29.11</v>
      </c>
      <c r="I457" s="205"/>
      <c r="L457" s="201"/>
      <c r="M457" s="206"/>
      <c r="N457" s="207"/>
      <c r="O457" s="207"/>
      <c r="P457" s="207"/>
      <c r="Q457" s="207"/>
      <c r="R457" s="207"/>
      <c r="S457" s="207"/>
      <c r="T457" s="208"/>
      <c r="AT457" s="202" t="s">
        <v>230</v>
      </c>
      <c r="AU457" s="202" t="s">
        <v>82</v>
      </c>
      <c r="AV457" s="12" t="s">
        <v>82</v>
      </c>
      <c r="AW457" s="12" t="s">
        <v>35</v>
      </c>
      <c r="AX457" s="12" t="s">
        <v>72</v>
      </c>
      <c r="AY457" s="202" t="s">
        <v>144</v>
      </c>
    </row>
    <row r="458" spans="2:65" s="12" customFormat="1" x14ac:dyDescent="0.3">
      <c r="B458" s="201"/>
      <c r="D458" s="195" t="s">
        <v>230</v>
      </c>
      <c r="E458" s="202" t="s">
        <v>5</v>
      </c>
      <c r="F458" s="203" t="s">
        <v>816</v>
      </c>
      <c r="H458" s="204">
        <v>7.2679999999999998</v>
      </c>
      <c r="I458" s="205"/>
      <c r="L458" s="201"/>
      <c r="M458" s="206"/>
      <c r="N458" s="207"/>
      <c r="O458" s="207"/>
      <c r="P458" s="207"/>
      <c r="Q458" s="207"/>
      <c r="R458" s="207"/>
      <c r="S458" s="207"/>
      <c r="T458" s="208"/>
      <c r="AT458" s="202" t="s">
        <v>230</v>
      </c>
      <c r="AU458" s="202" t="s">
        <v>82</v>
      </c>
      <c r="AV458" s="12" t="s">
        <v>82</v>
      </c>
      <c r="AW458" s="12" t="s">
        <v>35</v>
      </c>
      <c r="AX458" s="12" t="s">
        <v>72</v>
      </c>
      <c r="AY458" s="202" t="s">
        <v>144</v>
      </c>
    </row>
    <row r="459" spans="2:65" s="12" customFormat="1" x14ac:dyDescent="0.3">
      <c r="B459" s="201"/>
      <c r="D459" s="195" t="s">
        <v>230</v>
      </c>
      <c r="E459" s="202" t="s">
        <v>5</v>
      </c>
      <c r="F459" s="203" t="s">
        <v>817</v>
      </c>
      <c r="H459" s="204">
        <v>78.400000000000006</v>
      </c>
      <c r="I459" s="205"/>
      <c r="L459" s="201"/>
      <c r="M459" s="206"/>
      <c r="N459" s="207"/>
      <c r="O459" s="207"/>
      <c r="P459" s="207"/>
      <c r="Q459" s="207"/>
      <c r="R459" s="207"/>
      <c r="S459" s="207"/>
      <c r="T459" s="208"/>
      <c r="AT459" s="202" t="s">
        <v>230</v>
      </c>
      <c r="AU459" s="202" t="s">
        <v>82</v>
      </c>
      <c r="AV459" s="12" t="s">
        <v>82</v>
      </c>
      <c r="AW459" s="12" t="s">
        <v>35</v>
      </c>
      <c r="AX459" s="12" t="s">
        <v>72</v>
      </c>
      <c r="AY459" s="202" t="s">
        <v>144</v>
      </c>
    </row>
    <row r="460" spans="2:65" s="12" customFormat="1" x14ac:dyDescent="0.3">
      <c r="B460" s="201"/>
      <c r="D460" s="195" t="s">
        <v>230</v>
      </c>
      <c r="E460" s="202" t="s">
        <v>5</v>
      </c>
      <c r="F460" s="203" t="s">
        <v>818</v>
      </c>
      <c r="H460" s="204">
        <v>241.9</v>
      </c>
      <c r="I460" s="205"/>
      <c r="L460" s="201"/>
      <c r="M460" s="206"/>
      <c r="N460" s="207"/>
      <c r="O460" s="207"/>
      <c r="P460" s="207"/>
      <c r="Q460" s="207"/>
      <c r="R460" s="207"/>
      <c r="S460" s="207"/>
      <c r="T460" s="208"/>
      <c r="AT460" s="202" t="s">
        <v>230</v>
      </c>
      <c r="AU460" s="202" t="s">
        <v>82</v>
      </c>
      <c r="AV460" s="12" t="s">
        <v>82</v>
      </c>
      <c r="AW460" s="12" t="s">
        <v>35</v>
      </c>
      <c r="AX460" s="12" t="s">
        <v>72</v>
      </c>
      <c r="AY460" s="202" t="s">
        <v>144</v>
      </c>
    </row>
    <row r="461" spans="2:65" s="12" customFormat="1" x14ac:dyDescent="0.3">
      <c r="B461" s="201"/>
      <c r="D461" s="195" t="s">
        <v>230</v>
      </c>
      <c r="E461" s="202" t="s">
        <v>5</v>
      </c>
      <c r="F461" s="203" t="s">
        <v>819</v>
      </c>
      <c r="H461" s="204">
        <v>86.465000000000003</v>
      </c>
      <c r="I461" s="205"/>
      <c r="L461" s="201"/>
      <c r="M461" s="206"/>
      <c r="N461" s="207"/>
      <c r="O461" s="207"/>
      <c r="P461" s="207"/>
      <c r="Q461" s="207"/>
      <c r="R461" s="207"/>
      <c r="S461" s="207"/>
      <c r="T461" s="208"/>
      <c r="AT461" s="202" t="s">
        <v>230</v>
      </c>
      <c r="AU461" s="202" t="s">
        <v>82</v>
      </c>
      <c r="AV461" s="12" t="s">
        <v>82</v>
      </c>
      <c r="AW461" s="12" t="s">
        <v>35</v>
      </c>
      <c r="AX461" s="12" t="s">
        <v>72</v>
      </c>
      <c r="AY461" s="202" t="s">
        <v>144</v>
      </c>
    </row>
    <row r="462" spans="2:65" s="13" customFormat="1" x14ac:dyDescent="0.3">
      <c r="B462" s="209"/>
      <c r="D462" s="195" t="s">
        <v>230</v>
      </c>
      <c r="E462" s="210" t="s">
        <v>5</v>
      </c>
      <c r="F462" s="211" t="s">
        <v>242</v>
      </c>
      <c r="H462" s="212">
        <v>443.14299999999997</v>
      </c>
      <c r="I462" s="213"/>
      <c r="L462" s="209"/>
      <c r="M462" s="214"/>
      <c r="N462" s="215"/>
      <c r="O462" s="215"/>
      <c r="P462" s="215"/>
      <c r="Q462" s="215"/>
      <c r="R462" s="215"/>
      <c r="S462" s="215"/>
      <c r="T462" s="216"/>
      <c r="AT462" s="210" t="s">
        <v>230</v>
      </c>
      <c r="AU462" s="210" t="s">
        <v>82</v>
      </c>
      <c r="AV462" s="13" t="s">
        <v>161</v>
      </c>
      <c r="AW462" s="13" t="s">
        <v>35</v>
      </c>
      <c r="AX462" s="13" t="s">
        <v>80</v>
      </c>
      <c r="AY462" s="210" t="s">
        <v>144</v>
      </c>
    </row>
    <row r="463" spans="2:65" s="1" customFormat="1" ht="16.5" customHeight="1" x14ac:dyDescent="0.3">
      <c r="B463" s="182"/>
      <c r="C463" s="183" t="s">
        <v>820</v>
      </c>
      <c r="D463" s="183" t="s">
        <v>147</v>
      </c>
      <c r="E463" s="184" t="s">
        <v>821</v>
      </c>
      <c r="F463" s="185" t="s">
        <v>822</v>
      </c>
      <c r="G463" s="186" t="s">
        <v>428</v>
      </c>
      <c r="H463" s="187">
        <v>1.89</v>
      </c>
      <c r="I463" s="188"/>
      <c r="J463" s="189">
        <f>ROUND(I463*H463,2)</f>
        <v>0</v>
      </c>
      <c r="K463" s="185" t="s">
        <v>5</v>
      </c>
      <c r="L463" s="42"/>
      <c r="M463" s="190" t="s">
        <v>5</v>
      </c>
      <c r="N463" s="191" t="s">
        <v>43</v>
      </c>
      <c r="O463" s="43"/>
      <c r="P463" s="192">
        <f>O463*H463</f>
        <v>0</v>
      </c>
      <c r="Q463" s="192">
        <v>0</v>
      </c>
      <c r="R463" s="192">
        <f>Q463*H463</f>
        <v>0</v>
      </c>
      <c r="S463" s="192">
        <v>0</v>
      </c>
      <c r="T463" s="193">
        <f>S463*H463</f>
        <v>0</v>
      </c>
      <c r="AR463" s="25" t="s">
        <v>161</v>
      </c>
      <c r="AT463" s="25" t="s">
        <v>147</v>
      </c>
      <c r="AU463" s="25" t="s">
        <v>82</v>
      </c>
      <c r="AY463" s="25" t="s">
        <v>144</v>
      </c>
      <c r="BE463" s="194">
        <f>IF(N463="základní",J463,0)</f>
        <v>0</v>
      </c>
      <c r="BF463" s="194">
        <f>IF(N463="snížená",J463,0)</f>
        <v>0</v>
      </c>
      <c r="BG463" s="194">
        <f>IF(N463="zákl. přenesená",J463,0)</f>
        <v>0</v>
      </c>
      <c r="BH463" s="194">
        <f>IF(N463="sníž. přenesená",J463,0)</f>
        <v>0</v>
      </c>
      <c r="BI463" s="194">
        <f>IF(N463="nulová",J463,0)</f>
        <v>0</v>
      </c>
      <c r="BJ463" s="25" t="s">
        <v>80</v>
      </c>
      <c r="BK463" s="194">
        <f>ROUND(I463*H463,2)</f>
        <v>0</v>
      </c>
      <c r="BL463" s="25" t="s">
        <v>161</v>
      </c>
      <c r="BM463" s="25" t="s">
        <v>823</v>
      </c>
    </row>
    <row r="464" spans="2:65" s="1" customFormat="1" ht="27" x14ac:dyDescent="0.3">
      <c r="B464" s="42"/>
      <c r="D464" s="195" t="s">
        <v>153</v>
      </c>
      <c r="F464" s="196" t="s">
        <v>824</v>
      </c>
      <c r="I464" s="157"/>
      <c r="L464" s="42"/>
      <c r="M464" s="197"/>
      <c r="N464" s="43"/>
      <c r="O464" s="43"/>
      <c r="P464" s="43"/>
      <c r="Q464" s="43"/>
      <c r="R464" s="43"/>
      <c r="S464" s="43"/>
      <c r="T464" s="71"/>
      <c r="AT464" s="25" t="s">
        <v>153</v>
      </c>
      <c r="AU464" s="25" t="s">
        <v>82</v>
      </c>
    </row>
    <row r="465" spans="2:65" s="12" customFormat="1" x14ac:dyDescent="0.3">
      <c r="B465" s="201"/>
      <c r="D465" s="195" t="s">
        <v>230</v>
      </c>
      <c r="E465" s="202" t="s">
        <v>5</v>
      </c>
      <c r="F465" s="203" t="s">
        <v>825</v>
      </c>
      <c r="H465" s="204">
        <v>1.89</v>
      </c>
      <c r="I465" s="205"/>
      <c r="L465" s="201"/>
      <c r="M465" s="206"/>
      <c r="N465" s="207"/>
      <c r="O465" s="207"/>
      <c r="P465" s="207"/>
      <c r="Q465" s="207"/>
      <c r="R465" s="207"/>
      <c r="S465" s="207"/>
      <c r="T465" s="208"/>
      <c r="AT465" s="202" t="s">
        <v>230</v>
      </c>
      <c r="AU465" s="202" t="s">
        <v>82</v>
      </c>
      <c r="AV465" s="12" t="s">
        <v>82</v>
      </c>
      <c r="AW465" s="12" t="s">
        <v>35</v>
      </c>
      <c r="AX465" s="12" t="s">
        <v>80</v>
      </c>
      <c r="AY465" s="202" t="s">
        <v>144</v>
      </c>
    </row>
    <row r="466" spans="2:65" s="1" customFormat="1" ht="25.5" customHeight="1" x14ac:dyDescent="0.3">
      <c r="B466" s="182"/>
      <c r="C466" s="183" t="s">
        <v>826</v>
      </c>
      <c r="D466" s="183" t="s">
        <v>147</v>
      </c>
      <c r="E466" s="184" t="s">
        <v>827</v>
      </c>
      <c r="F466" s="185" t="s">
        <v>828</v>
      </c>
      <c r="G466" s="186" t="s">
        <v>428</v>
      </c>
      <c r="H466" s="187">
        <v>364.74299999999999</v>
      </c>
      <c r="I466" s="188"/>
      <c r="J466" s="189">
        <f>ROUND(I466*H466,2)</f>
        <v>0</v>
      </c>
      <c r="K466" s="185" t="s">
        <v>227</v>
      </c>
      <c r="L466" s="42"/>
      <c r="M466" s="190" t="s">
        <v>5</v>
      </c>
      <c r="N466" s="191" t="s">
        <v>43</v>
      </c>
      <c r="O466" s="43"/>
      <c r="P466" s="192">
        <f>O466*H466</f>
        <v>0</v>
      </c>
      <c r="Q466" s="192">
        <v>0</v>
      </c>
      <c r="R466" s="192">
        <f>Q466*H466</f>
        <v>0</v>
      </c>
      <c r="S466" s="192">
        <v>0</v>
      </c>
      <c r="T466" s="193">
        <f>S466*H466</f>
        <v>0</v>
      </c>
      <c r="AR466" s="25" t="s">
        <v>161</v>
      </c>
      <c r="AT466" s="25" t="s">
        <v>147</v>
      </c>
      <c r="AU466" s="25" t="s">
        <v>82</v>
      </c>
      <c r="AY466" s="25" t="s">
        <v>144</v>
      </c>
      <c r="BE466" s="194">
        <f>IF(N466="základní",J466,0)</f>
        <v>0</v>
      </c>
      <c r="BF466" s="194">
        <f>IF(N466="snížená",J466,0)</f>
        <v>0</v>
      </c>
      <c r="BG466" s="194">
        <f>IF(N466="zákl. přenesená",J466,0)</f>
        <v>0</v>
      </c>
      <c r="BH466" s="194">
        <f>IF(N466="sníž. přenesená",J466,0)</f>
        <v>0</v>
      </c>
      <c r="BI466" s="194">
        <f>IF(N466="nulová",J466,0)</f>
        <v>0</v>
      </c>
      <c r="BJ466" s="25" t="s">
        <v>80</v>
      </c>
      <c r="BK466" s="194">
        <f>ROUND(I466*H466,2)</f>
        <v>0</v>
      </c>
      <c r="BL466" s="25" t="s">
        <v>161</v>
      </c>
      <c r="BM466" s="25" t="s">
        <v>829</v>
      </c>
    </row>
    <row r="467" spans="2:65" s="1" customFormat="1" ht="27" x14ac:dyDescent="0.3">
      <c r="B467" s="42"/>
      <c r="D467" s="195" t="s">
        <v>153</v>
      </c>
      <c r="F467" s="196" t="s">
        <v>830</v>
      </c>
      <c r="I467" s="157"/>
      <c r="L467" s="42"/>
      <c r="M467" s="197"/>
      <c r="N467" s="43"/>
      <c r="O467" s="43"/>
      <c r="P467" s="43"/>
      <c r="Q467" s="43"/>
      <c r="R467" s="43"/>
      <c r="S467" s="43"/>
      <c r="T467" s="71"/>
      <c r="AT467" s="25" t="s">
        <v>153</v>
      </c>
      <c r="AU467" s="25" t="s">
        <v>82</v>
      </c>
    </row>
    <row r="468" spans="2:65" s="12" customFormat="1" x14ac:dyDescent="0.3">
      <c r="B468" s="201"/>
      <c r="D468" s="195" t="s">
        <v>230</v>
      </c>
      <c r="E468" s="202" t="s">
        <v>5</v>
      </c>
      <c r="F468" s="203" t="s">
        <v>815</v>
      </c>
      <c r="H468" s="204">
        <v>29.11</v>
      </c>
      <c r="I468" s="205"/>
      <c r="L468" s="201"/>
      <c r="M468" s="206"/>
      <c r="N468" s="207"/>
      <c r="O468" s="207"/>
      <c r="P468" s="207"/>
      <c r="Q468" s="207"/>
      <c r="R468" s="207"/>
      <c r="S468" s="207"/>
      <c r="T468" s="208"/>
      <c r="AT468" s="202" t="s">
        <v>230</v>
      </c>
      <c r="AU468" s="202" t="s">
        <v>82</v>
      </c>
      <c r="AV468" s="12" t="s">
        <v>82</v>
      </c>
      <c r="AW468" s="12" t="s">
        <v>35</v>
      </c>
      <c r="AX468" s="12" t="s">
        <v>72</v>
      </c>
      <c r="AY468" s="202" t="s">
        <v>144</v>
      </c>
    </row>
    <row r="469" spans="2:65" s="12" customFormat="1" x14ac:dyDescent="0.3">
      <c r="B469" s="201"/>
      <c r="D469" s="195" t="s">
        <v>230</v>
      </c>
      <c r="E469" s="202" t="s">
        <v>5</v>
      </c>
      <c r="F469" s="203" t="s">
        <v>816</v>
      </c>
      <c r="H469" s="204">
        <v>7.2679999999999998</v>
      </c>
      <c r="I469" s="205"/>
      <c r="L469" s="201"/>
      <c r="M469" s="206"/>
      <c r="N469" s="207"/>
      <c r="O469" s="207"/>
      <c r="P469" s="207"/>
      <c r="Q469" s="207"/>
      <c r="R469" s="207"/>
      <c r="S469" s="207"/>
      <c r="T469" s="208"/>
      <c r="AT469" s="202" t="s">
        <v>230</v>
      </c>
      <c r="AU469" s="202" t="s">
        <v>82</v>
      </c>
      <c r="AV469" s="12" t="s">
        <v>82</v>
      </c>
      <c r="AW469" s="12" t="s">
        <v>35</v>
      </c>
      <c r="AX469" s="12" t="s">
        <v>72</v>
      </c>
      <c r="AY469" s="202" t="s">
        <v>144</v>
      </c>
    </row>
    <row r="470" spans="2:65" s="12" customFormat="1" x14ac:dyDescent="0.3">
      <c r="B470" s="201"/>
      <c r="D470" s="195" t="s">
        <v>230</v>
      </c>
      <c r="E470" s="202" t="s">
        <v>5</v>
      </c>
      <c r="F470" s="203" t="s">
        <v>818</v>
      </c>
      <c r="H470" s="204">
        <v>241.9</v>
      </c>
      <c r="I470" s="205"/>
      <c r="L470" s="201"/>
      <c r="M470" s="206"/>
      <c r="N470" s="207"/>
      <c r="O470" s="207"/>
      <c r="P470" s="207"/>
      <c r="Q470" s="207"/>
      <c r="R470" s="207"/>
      <c r="S470" s="207"/>
      <c r="T470" s="208"/>
      <c r="AT470" s="202" t="s">
        <v>230</v>
      </c>
      <c r="AU470" s="202" t="s">
        <v>82</v>
      </c>
      <c r="AV470" s="12" t="s">
        <v>82</v>
      </c>
      <c r="AW470" s="12" t="s">
        <v>35</v>
      </c>
      <c r="AX470" s="12" t="s">
        <v>72</v>
      </c>
      <c r="AY470" s="202" t="s">
        <v>144</v>
      </c>
    </row>
    <row r="471" spans="2:65" s="12" customFormat="1" x14ac:dyDescent="0.3">
      <c r="B471" s="201"/>
      <c r="D471" s="195" t="s">
        <v>230</v>
      </c>
      <c r="E471" s="202" t="s">
        <v>5</v>
      </c>
      <c r="F471" s="203" t="s">
        <v>819</v>
      </c>
      <c r="H471" s="204">
        <v>86.465000000000003</v>
      </c>
      <c r="I471" s="205"/>
      <c r="L471" s="201"/>
      <c r="M471" s="206"/>
      <c r="N471" s="207"/>
      <c r="O471" s="207"/>
      <c r="P471" s="207"/>
      <c r="Q471" s="207"/>
      <c r="R471" s="207"/>
      <c r="S471" s="207"/>
      <c r="T471" s="208"/>
      <c r="AT471" s="202" t="s">
        <v>230</v>
      </c>
      <c r="AU471" s="202" t="s">
        <v>82</v>
      </c>
      <c r="AV471" s="12" t="s">
        <v>82</v>
      </c>
      <c r="AW471" s="12" t="s">
        <v>35</v>
      </c>
      <c r="AX471" s="12" t="s">
        <v>72</v>
      </c>
      <c r="AY471" s="202" t="s">
        <v>144</v>
      </c>
    </row>
    <row r="472" spans="2:65" s="13" customFormat="1" x14ac:dyDescent="0.3">
      <c r="B472" s="209"/>
      <c r="D472" s="195" t="s">
        <v>230</v>
      </c>
      <c r="E472" s="210" t="s">
        <v>5</v>
      </c>
      <c r="F472" s="211" t="s">
        <v>242</v>
      </c>
      <c r="H472" s="212">
        <v>364.74299999999999</v>
      </c>
      <c r="I472" s="213"/>
      <c r="L472" s="209"/>
      <c r="M472" s="214"/>
      <c r="N472" s="215"/>
      <c r="O472" s="215"/>
      <c r="P472" s="215"/>
      <c r="Q472" s="215"/>
      <c r="R472" s="215"/>
      <c r="S472" s="215"/>
      <c r="T472" s="216"/>
      <c r="AT472" s="210" t="s">
        <v>230</v>
      </c>
      <c r="AU472" s="210" t="s">
        <v>82</v>
      </c>
      <c r="AV472" s="13" t="s">
        <v>161</v>
      </c>
      <c r="AW472" s="13" t="s">
        <v>35</v>
      </c>
      <c r="AX472" s="13" t="s">
        <v>80</v>
      </c>
      <c r="AY472" s="210" t="s">
        <v>144</v>
      </c>
    </row>
    <row r="473" spans="2:65" s="1" customFormat="1" ht="25.5" customHeight="1" x14ac:dyDescent="0.3">
      <c r="B473" s="182"/>
      <c r="C473" s="183" t="s">
        <v>831</v>
      </c>
      <c r="D473" s="183" t="s">
        <v>147</v>
      </c>
      <c r="E473" s="184" t="s">
        <v>832</v>
      </c>
      <c r="F473" s="185" t="s">
        <v>833</v>
      </c>
      <c r="G473" s="186" t="s">
        <v>428</v>
      </c>
      <c r="H473" s="187">
        <v>454.94799999999998</v>
      </c>
      <c r="I473" s="188"/>
      <c r="J473" s="189">
        <f>ROUND(I473*H473,2)</f>
        <v>0</v>
      </c>
      <c r="K473" s="185" t="s">
        <v>227</v>
      </c>
      <c r="L473" s="42"/>
      <c r="M473" s="190" t="s">
        <v>5</v>
      </c>
      <c r="N473" s="191" t="s">
        <v>43</v>
      </c>
      <c r="O473" s="43"/>
      <c r="P473" s="192">
        <f>O473*H473</f>
        <v>0</v>
      </c>
      <c r="Q473" s="192">
        <v>0</v>
      </c>
      <c r="R473" s="192">
        <f>Q473*H473</f>
        <v>0</v>
      </c>
      <c r="S473" s="192">
        <v>0</v>
      </c>
      <c r="T473" s="193">
        <f>S473*H473</f>
        <v>0</v>
      </c>
      <c r="AR473" s="25" t="s">
        <v>161</v>
      </c>
      <c r="AT473" s="25" t="s">
        <v>147</v>
      </c>
      <c r="AU473" s="25" t="s">
        <v>82</v>
      </c>
      <c r="AY473" s="25" t="s">
        <v>144</v>
      </c>
      <c r="BE473" s="194">
        <f>IF(N473="základní",J473,0)</f>
        <v>0</v>
      </c>
      <c r="BF473" s="194">
        <f>IF(N473="snížená",J473,0)</f>
        <v>0</v>
      </c>
      <c r="BG473" s="194">
        <f>IF(N473="zákl. přenesená",J473,0)</f>
        <v>0</v>
      </c>
      <c r="BH473" s="194">
        <f>IF(N473="sníž. přenesená",J473,0)</f>
        <v>0</v>
      </c>
      <c r="BI473" s="194">
        <f>IF(N473="nulová",J473,0)</f>
        <v>0</v>
      </c>
      <c r="BJ473" s="25" t="s">
        <v>80</v>
      </c>
      <c r="BK473" s="194">
        <f>ROUND(I473*H473,2)</f>
        <v>0</v>
      </c>
      <c r="BL473" s="25" t="s">
        <v>161</v>
      </c>
      <c r="BM473" s="25" t="s">
        <v>834</v>
      </c>
    </row>
    <row r="474" spans="2:65" s="1" customFormat="1" ht="27" x14ac:dyDescent="0.3">
      <c r="B474" s="42"/>
      <c r="D474" s="195" t="s">
        <v>153</v>
      </c>
      <c r="F474" s="196" t="s">
        <v>430</v>
      </c>
      <c r="I474" s="157"/>
      <c r="L474" s="42"/>
      <c r="M474" s="197"/>
      <c r="N474" s="43"/>
      <c r="O474" s="43"/>
      <c r="P474" s="43"/>
      <c r="Q474" s="43"/>
      <c r="R474" s="43"/>
      <c r="S474" s="43"/>
      <c r="T474" s="71"/>
      <c r="AT474" s="25" t="s">
        <v>153</v>
      </c>
      <c r="AU474" s="25" t="s">
        <v>82</v>
      </c>
    </row>
    <row r="475" spans="2:65" s="12" customFormat="1" x14ac:dyDescent="0.3">
      <c r="B475" s="201"/>
      <c r="D475" s="195" t="s">
        <v>230</v>
      </c>
      <c r="E475" s="202" t="s">
        <v>5</v>
      </c>
      <c r="F475" s="203" t="s">
        <v>809</v>
      </c>
      <c r="H475" s="204">
        <v>376.548</v>
      </c>
      <c r="I475" s="205"/>
      <c r="L475" s="201"/>
      <c r="M475" s="206"/>
      <c r="N475" s="207"/>
      <c r="O475" s="207"/>
      <c r="P475" s="207"/>
      <c r="Q475" s="207"/>
      <c r="R475" s="207"/>
      <c r="S475" s="207"/>
      <c r="T475" s="208"/>
      <c r="AT475" s="202" t="s">
        <v>230</v>
      </c>
      <c r="AU475" s="202" t="s">
        <v>82</v>
      </c>
      <c r="AV475" s="12" t="s">
        <v>82</v>
      </c>
      <c r="AW475" s="12" t="s">
        <v>35</v>
      </c>
      <c r="AX475" s="12" t="s">
        <v>72</v>
      </c>
      <c r="AY475" s="202" t="s">
        <v>144</v>
      </c>
    </row>
    <row r="476" spans="2:65" s="12" customFormat="1" x14ac:dyDescent="0.3">
      <c r="B476" s="201"/>
      <c r="D476" s="195" t="s">
        <v>230</v>
      </c>
      <c r="E476" s="202" t="s">
        <v>5</v>
      </c>
      <c r="F476" s="203" t="s">
        <v>817</v>
      </c>
      <c r="H476" s="204">
        <v>78.400000000000006</v>
      </c>
      <c r="I476" s="205"/>
      <c r="L476" s="201"/>
      <c r="M476" s="206"/>
      <c r="N476" s="207"/>
      <c r="O476" s="207"/>
      <c r="P476" s="207"/>
      <c r="Q476" s="207"/>
      <c r="R476" s="207"/>
      <c r="S476" s="207"/>
      <c r="T476" s="208"/>
      <c r="AT476" s="202" t="s">
        <v>230</v>
      </c>
      <c r="AU476" s="202" t="s">
        <v>82</v>
      </c>
      <c r="AV476" s="12" t="s">
        <v>82</v>
      </c>
      <c r="AW476" s="12" t="s">
        <v>35</v>
      </c>
      <c r="AX476" s="12" t="s">
        <v>72</v>
      </c>
      <c r="AY476" s="202" t="s">
        <v>144</v>
      </c>
    </row>
    <row r="477" spans="2:65" s="13" customFormat="1" x14ac:dyDescent="0.3">
      <c r="B477" s="209"/>
      <c r="D477" s="195" t="s">
        <v>230</v>
      </c>
      <c r="E477" s="210" t="s">
        <v>5</v>
      </c>
      <c r="F477" s="211" t="s">
        <v>242</v>
      </c>
      <c r="H477" s="212">
        <v>454.94799999999998</v>
      </c>
      <c r="I477" s="213"/>
      <c r="L477" s="209"/>
      <c r="M477" s="214"/>
      <c r="N477" s="215"/>
      <c r="O477" s="215"/>
      <c r="P477" s="215"/>
      <c r="Q477" s="215"/>
      <c r="R477" s="215"/>
      <c r="S477" s="215"/>
      <c r="T477" s="216"/>
      <c r="AT477" s="210" t="s">
        <v>230</v>
      </c>
      <c r="AU477" s="210" t="s">
        <v>82</v>
      </c>
      <c r="AV477" s="13" t="s">
        <v>161</v>
      </c>
      <c r="AW477" s="13" t="s">
        <v>35</v>
      </c>
      <c r="AX477" s="13" t="s">
        <v>80</v>
      </c>
      <c r="AY477" s="210" t="s">
        <v>144</v>
      </c>
    </row>
    <row r="478" spans="2:65" s="11" customFormat="1" ht="29.85" customHeight="1" x14ac:dyDescent="0.3">
      <c r="B478" s="169"/>
      <c r="D478" s="170" t="s">
        <v>71</v>
      </c>
      <c r="E478" s="180" t="s">
        <v>835</v>
      </c>
      <c r="F478" s="180" t="s">
        <v>836</v>
      </c>
      <c r="I478" s="172"/>
      <c r="J478" s="181">
        <f>BK478</f>
        <v>0</v>
      </c>
      <c r="L478" s="169"/>
      <c r="M478" s="174"/>
      <c r="N478" s="175"/>
      <c r="O478" s="175"/>
      <c r="P478" s="176">
        <f>SUM(P479:P480)</f>
        <v>0</v>
      </c>
      <c r="Q478" s="175"/>
      <c r="R478" s="176">
        <f>SUM(R479:R480)</f>
        <v>0</v>
      </c>
      <c r="S478" s="175"/>
      <c r="T478" s="177">
        <f>SUM(T479:T480)</f>
        <v>0</v>
      </c>
      <c r="AR478" s="170" t="s">
        <v>80</v>
      </c>
      <c r="AT478" s="178" t="s">
        <v>71</v>
      </c>
      <c r="AU478" s="178" t="s">
        <v>80</v>
      </c>
      <c r="AY478" s="170" t="s">
        <v>144</v>
      </c>
      <c r="BK478" s="179">
        <f>SUM(BK479:BK480)</f>
        <v>0</v>
      </c>
    </row>
    <row r="479" spans="2:65" s="1" customFormat="1" ht="25.5" customHeight="1" x14ac:dyDescent="0.3">
      <c r="B479" s="182"/>
      <c r="C479" s="183" t="s">
        <v>837</v>
      </c>
      <c r="D479" s="183" t="s">
        <v>147</v>
      </c>
      <c r="E479" s="184" t="s">
        <v>838</v>
      </c>
      <c r="F479" s="185" t="s">
        <v>839</v>
      </c>
      <c r="G479" s="186" t="s">
        <v>428</v>
      </c>
      <c r="H479" s="187">
        <v>114.80500000000001</v>
      </c>
      <c r="I479" s="188"/>
      <c r="J479" s="189">
        <f>ROUND(I479*H479,2)</f>
        <v>0</v>
      </c>
      <c r="K479" s="185" t="s">
        <v>227</v>
      </c>
      <c r="L479" s="42"/>
      <c r="M479" s="190" t="s">
        <v>5</v>
      </c>
      <c r="N479" s="191" t="s">
        <v>43</v>
      </c>
      <c r="O479" s="43"/>
      <c r="P479" s="192">
        <f>O479*H479</f>
        <v>0</v>
      </c>
      <c r="Q479" s="192">
        <v>0</v>
      </c>
      <c r="R479" s="192">
        <f>Q479*H479</f>
        <v>0</v>
      </c>
      <c r="S479" s="192">
        <v>0</v>
      </c>
      <c r="T479" s="193">
        <f>S479*H479</f>
        <v>0</v>
      </c>
      <c r="AR479" s="25" t="s">
        <v>161</v>
      </c>
      <c r="AT479" s="25" t="s">
        <v>147</v>
      </c>
      <c r="AU479" s="25" t="s">
        <v>82</v>
      </c>
      <c r="AY479" s="25" t="s">
        <v>144</v>
      </c>
      <c r="BE479" s="194">
        <f>IF(N479="základní",J479,0)</f>
        <v>0</v>
      </c>
      <c r="BF479" s="194">
        <f>IF(N479="snížená",J479,0)</f>
        <v>0</v>
      </c>
      <c r="BG479" s="194">
        <f>IF(N479="zákl. přenesená",J479,0)</f>
        <v>0</v>
      </c>
      <c r="BH479" s="194">
        <f>IF(N479="sníž. přenesená",J479,0)</f>
        <v>0</v>
      </c>
      <c r="BI479" s="194">
        <f>IF(N479="nulová",J479,0)</f>
        <v>0</v>
      </c>
      <c r="BJ479" s="25" t="s">
        <v>80</v>
      </c>
      <c r="BK479" s="194">
        <f>ROUND(I479*H479,2)</f>
        <v>0</v>
      </c>
      <c r="BL479" s="25" t="s">
        <v>161</v>
      </c>
      <c r="BM479" s="25" t="s">
        <v>840</v>
      </c>
    </row>
    <row r="480" spans="2:65" s="1" customFormat="1" ht="27" x14ac:dyDescent="0.3">
      <c r="B480" s="42"/>
      <c r="D480" s="195" t="s">
        <v>153</v>
      </c>
      <c r="F480" s="196" t="s">
        <v>841</v>
      </c>
      <c r="I480" s="157"/>
      <c r="L480" s="42"/>
      <c r="M480" s="198"/>
      <c r="N480" s="199"/>
      <c r="O480" s="199"/>
      <c r="P480" s="199"/>
      <c r="Q480" s="199"/>
      <c r="R480" s="199"/>
      <c r="S480" s="199"/>
      <c r="T480" s="200"/>
      <c r="AT480" s="25" t="s">
        <v>153</v>
      </c>
      <c r="AU480" s="25" t="s">
        <v>82</v>
      </c>
    </row>
    <row r="481" spans="2:12" s="1" customFormat="1" ht="6.95" customHeight="1" x14ac:dyDescent="0.3">
      <c r="B481" s="57"/>
      <c r="C481" s="58"/>
      <c r="D481" s="58"/>
      <c r="E481" s="58"/>
      <c r="F481" s="58"/>
      <c r="G481" s="58"/>
      <c r="H481" s="58"/>
      <c r="I481" s="135"/>
      <c r="J481" s="58"/>
      <c r="K481" s="58"/>
      <c r="L481" s="42"/>
    </row>
  </sheetData>
  <autoFilter ref="C82:K480" xr:uid="{00000000-0009-0000-0000-000002000000}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200-000000000000}"/>
    <hyperlink ref="G1:H1" location="C54" display="2) Rekapitulace" xr:uid="{00000000-0004-0000-0200-000001000000}"/>
    <hyperlink ref="J1" location="C82" display="3) Soupis prací" xr:uid="{00000000-0004-0000-0200-000002000000}"/>
    <hyperlink ref="L1:V1" location="'Rekapitulace stavby'!C2" display="Rekapitulace stavby" xr:uid="{00000000-0004-0000-02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152"/>
  <sheetViews>
    <sheetView showGridLines="0" workbookViewId="0">
      <pane ySplit="1" topLeftCell="A83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2"/>
      <c r="B1" s="108"/>
      <c r="C1" s="108"/>
      <c r="D1" s="109" t="s">
        <v>1</v>
      </c>
      <c r="E1" s="108"/>
      <c r="F1" s="110" t="s">
        <v>109</v>
      </c>
      <c r="G1" s="369" t="s">
        <v>110</v>
      </c>
      <c r="H1" s="369"/>
      <c r="I1" s="111"/>
      <c r="J1" s="110" t="s">
        <v>111</v>
      </c>
      <c r="K1" s="109" t="s">
        <v>112</v>
      </c>
      <c r="L1" s="110" t="s">
        <v>113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 x14ac:dyDescent="0.3">
      <c r="L2" s="360" t="s">
        <v>8</v>
      </c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5" t="s">
        <v>89</v>
      </c>
    </row>
    <row r="3" spans="1:70" ht="6.95" customHeight="1" x14ac:dyDescent="0.3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82</v>
      </c>
    </row>
    <row r="4" spans="1:70" ht="36.950000000000003" customHeight="1" x14ac:dyDescent="0.3">
      <c r="B4" s="29"/>
      <c r="C4" s="30"/>
      <c r="D4" s="31" t="s">
        <v>114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 x14ac:dyDescent="0.3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 x14ac:dyDescent="0.3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16.5" customHeight="1" x14ac:dyDescent="0.3">
      <c r="B7" s="29"/>
      <c r="C7" s="30"/>
      <c r="D7" s="30"/>
      <c r="E7" s="370" t="str">
        <f>'Rekapitulace stavby'!K6</f>
        <v>Dostihová - Strakonická - Protihluková opatření</v>
      </c>
      <c r="F7" s="371"/>
      <c r="G7" s="371"/>
      <c r="H7" s="371"/>
      <c r="I7" s="113"/>
      <c r="J7" s="30"/>
      <c r="K7" s="32"/>
    </row>
    <row r="8" spans="1:70" s="1" customFormat="1" ht="15" x14ac:dyDescent="0.3">
      <c r="B8" s="42"/>
      <c r="C8" s="43"/>
      <c r="D8" s="38" t="s">
        <v>115</v>
      </c>
      <c r="E8" s="43"/>
      <c r="F8" s="43"/>
      <c r="G8" s="43"/>
      <c r="H8" s="43"/>
      <c r="I8" s="114"/>
      <c r="J8" s="43"/>
      <c r="K8" s="46"/>
    </row>
    <row r="9" spans="1:70" s="1" customFormat="1" ht="36.950000000000003" customHeight="1" x14ac:dyDescent="0.3">
      <c r="B9" s="42"/>
      <c r="C9" s="43"/>
      <c r="D9" s="43"/>
      <c r="E9" s="372" t="s">
        <v>842</v>
      </c>
      <c r="F9" s="373"/>
      <c r="G9" s="373"/>
      <c r="H9" s="373"/>
      <c r="I9" s="114"/>
      <c r="J9" s="43"/>
      <c r="K9" s="46"/>
    </row>
    <row r="10" spans="1:70" s="1" customFormat="1" x14ac:dyDescent="0.3">
      <c r="B10" s="42"/>
      <c r="C10" s="43"/>
      <c r="D10" s="43"/>
      <c r="E10" s="43"/>
      <c r="F10" s="43"/>
      <c r="G10" s="43"/>
      <c r="H10" s="43"/>
      <c r="I10" s="114"/>
      <c r="J10" s="43"/>
      <c r="K10" s="46"/>
    </row>
    <row r="11" spans="1:70" s="1" customFormat="1" ht="14.45" customHeight="1" x14ac:dyDescent="0.3">
      <c r="B11" s="42"/>
      <c r="C11" s="43"/>
      <c r="D11" s="38" t="s">
        <v>21</v>
      </c>
      <c r="E11" s="43"/>
      <c r="F11" s="36" t="s">
        <v>5</v>
      </c>
      <c r="G11" s="43"/>
      <c r="H11" s="43"/>
      <c r="I11" s="115" t="s">
        <v>22</v>
      </c>
      <c r="J11" s="36" t="s">
        <v>5</v>
      </c>
      <c r="K11" s="46"/>
    </row>
    <row r="12" spans="1:70" s="1" customFormat="1" ht="14.45" customHeight="1" x14ac:dyDescent="0.3">
      <c r="B12" s="42"/>
      <c r="C12" s="43"/>
      <c r="D12" s="38" t="s">
        <v>23</v>
      </c>
      <c r="E12" s="43"/>
      <c r="F12" s="36" t="s">
        <v>24</v>
      </c>
      <c r="G12" s="43"/>
      <c r="H12" s="43"/>
      <c r="I12" s="115" t="s">
        <v>25</v>
      </c>
      <c r="J12" s="116" t="str">
        <f>'Rekapitulace stavby'!AN8</f>
        <v>15. 10. 2018</v>
      </c>
      <c r="K12" s="46"/>
    </row>
    <row r="13" spans="1:70" s="1" customFormat="1" ht="10.9" customHeight="1" x14ac:dyDescent="0.3">
      <c r="B13" s="42"/>
      <c r="C13" s="43"/>
      <c r="D13" s="43"/>
      <c r="E13" s="43"/>
      <c r="F13" s="43"/>
      <c r="G13" s="43"/>
      <c r="H13" s="43"/>
      <c r="I13" s="114"/>
      <c r="J13" s="43"/>
      <c r="K13" s="46"/>
    </row>
    <row r="14" spans="1:70" s="1" customFormat="1" ht="14.45" customHeight="1" x14ac:dyDescent="0.3">
      <c r="B14" s="42"/>
      <c r="C14" s="43"/>
      <c r="D14" s="38" t="s">
        <v>27</v>
      </c>
      <c r="E14" s="43"/>
      <c r="F14" s="43"/>
      <c r="G14" s="43"/>
      <c r="H14" s="43"/>
      <c r="I14" s="115" t="s">
        <v>28</v>
      </c>
      <c r="J14" s="36" t="s">
        <v>5</v>
      </c>
      <c r="K14" s="46"/>
    </row>
    <row r="15" spans="1:70" s="1" customFormat="1" ht="18" customHeight="1" x14ac:dyDescent="0.3">
      <c r="B15" s="42"/>
      <c r="C15" s="43"/>
      <c r="D15" s="43"/>
      <c r="E15" s="36" t="s">
        <v>29</v>
      </c>
      <c r="F15" s="43"/>
      <c r="G15" s="43"/>
      <c r="H15" s="43"/>
      <c r="I15" s="115" t="s">
        <v>30</v>
      </c>
      <c r="J15" s="36" t="s">
        <v>5</v>
      </c>
      <c r="K15" s="46"/>
    </row>
    <row r="16" spans="1:70" s="1" customFormat="1" ht="6.95" customHeight="1" x14ac:dyDescent="0.3">
      <c r="B16" s="42"/>
      <c r="C16" s="43"/>
      <c r="D16" s="43"/>
      <c r="E16" s="43"/>
      <c r="F16" s="43"/>
      <c r="G16" s="43"/>
      <c r="H16" s="43"/>
      <c r="I16" s="114"/>
      <c r="J16" s="43"/>
      <c r="K16" s="46"/>
    </row>
    <row r="17" spans="2:11" s="1" customFormat="1" ht="14.45" customHeight="1" x14ac:dyDescent="0.3">
      <c r="B17" s="42"/>
      <c r="C17" s="43"/>
      <c r="D17" s="38" t="s">
        <v>31</v>
      </c>
      <c r="E17" s="43"/>
      <c r="F17" s="43"/>
      <c r="G17" s="43"/>
      <c r="H17" s="43"/>
      <c r="I17" s="115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 x14ac:dyDescent="0.3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15" t="s">
        <v>30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 x14ac:dyDescent="0.3">
      <c r="B19" s="42"/>
      <c r="C19" s="43"/>
      <c r="D19" s="43"/>
      <c r="E19" s="43"/>
      <c r="F19" s="43"/>
      <c r="G19" s="43"/>
      <c r="H19" s="43"/>
      <c r="I19" s="114"/>
      <c r="J19" s="43"/>
      <c r="K19" s="46"/>
    </row>
    <row r="20" spans="2:11" s="1" customFormat="1" ht="14.45" customHeight="1" x14ac:dyDescent="0.3">
      <c r="B20" s="42"/>
      <c r="C20" s="43"/>
      <c r="D20" s="38" t="s">
        <v>33</v>
      </c>
      <c r="E20" s="43"/>
      <c r="F20" s="43"/>
      <c r="G20" s="43"/>
      <c r="H20" s="43"/>
      <c r="I20" s="115" t="s">
        <v>28</v>
      </c>
      <c r="J20" s="36" t="s">
        <v>5</v>
      </c>
      <c r="K20" s="46"/>
    </row>
    <row r="21" spans="2:11" s="1" customFormat="1" ht="18" customHeight="1" x14ac:dyDescent="0.3">
      <c r="B21" s="42"/>
      <c r="C21" s="43"/>
      <c r="D21" s="43"/>
      <c r="E21" s="36" t="s">
        <v>34</v>
      </c>
      <c r="F21" s="43"/>
      <c r="G21" s="43"/>
      <c r="H21" s="43"/>
      <c r="I21" s="115" t="s">
        <v>30</v>
      </c>
      <c r="J21" s="36" t="s">
        <v>5</v>
      </c>
      <c r="K21" s="46"/>
    </row>
    <row r="22" spans="2:11" s="1" customFormat="1" ht="6.95" customHeight="1" x14ac:dyDescent="0.3">
      <c r="B22" s="42"/>
      <c r="C22" s="43"/>
      <c r="D22" s="43"/>
      <c r="E22" s="43"/>
      <c r="F22" s="43"/>
      <c r="G22" s="43"/>
      <c r="H22" s="43"/>
      <c r="I22" s="114"/>
      <c r="J22" s="43"/>
      <c r="K22" s="46"/>
    </row>
    <row r="23" spans="2:11" s="1" customFormat="1" ht="14.45" customHeight="1" x14ac:dyDescent="0.3">
      <c r="B23" s="42"/>
      <c r="C23" s="43"/>
      <c r="D23" s="38" t="s">
        <v>36</v>
      </c>
      <c r="E23" s="43"/>
      <c r="F23" s="43"/>
      <c r="G23" s="43"/>
      <c r="H23" s="43"/>
      <c r="I23" s="114"/>
      <c r="J23" s="43"/>
      <c r="K23" s="46"/>
    </row>
    <row r="24" spans="2:11" s="7" customFormat="1" ht="16.5" customHeight="1" x14ac:dyDescent="0.3">
      <c r="B24" s="117"/>
      <c r="C24" s="118"/>
      <c r="D24" s="118"/>
      <c r="E24" s="350" t="s">
        <v>5</v>
      </c>
      <c r="F24" s="350"/>
      <c r="G24" s="350"/>
      <c r="H24" s="350"/>
      <c r="I24" s="119"/>
      <c r="J24" s="118"/>
      <c r="K24" s="120"/>
    </row>
    <row r="25" spans="2:11" s="1" customFormat="1" ht="6.95" customHeight="1" x14ac:dyDescent="0.3">
      <c r="B25" s="42"/>
      <c r="C25" s="43"/>
      <c r="D25" s="43"/>
      <c r="E25" s="43"/>
      <c r="F25" s="43"/>
      <c r="G25" s="43"/>
      <c r="H25" s="43"/>
      <c r="I25" s="114"/>
      <c r="J25" s="43"/>
      <c r="K25" s="46"/>
    </row>
    <row r="26" spans="2:11" s="1" customFormat="1" ht="6.95" customHeight="1" x14ac:dyDescent="0.3">
      <c r="B26" s="42"/>
      <c r="C26" s="43"/>
      <c r="D26" s="69"/>
      <c r="E26" s="69"/>
      <c r="F26" s="69"/>
      <c r="G26" s="69"/>
      <c r="H26" s="69"/>
      <c r="I26" s="121"/>
      <c r="J26" s="69"/>
      <c r="K26" s="122"/>
    </row>
    <row r="27" spans="2:11" s="1" customFormat="1" ht="25.35" customHeight="1" x14ac:dyDescent="0.3">
      <c r="B27" s="42"/>
      <c r="C27" s="43"/>
      <c r="D27" s="123" t="s">
        <v>38</v>
      </c>
      <c r="E27" s="43"/>
      <c r="F27" s="43"/>
      <c r="G27" s="43"/>
      <c r="H27" s="43"/>
      <c r="I27" s="114"/>
      <c r="J27" s="124">
        <f>ROUND(J78,2)</f>
        <v>0</v>
      </c>
      <c r="K27" s="46"/>
    </row>
    <row r="28" spans="2:11" s="1" customFormat="1" ht="6.95" customHeight="1" x14ac:dyDescent="0.3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14.45" customHeight="1" x14ac:dyDescent="0.3">
      <c r="B29" s="42"/>
      <c r="C29" s="43"/>
      <c r="D29" s="43"/>
      <c r="E29" s="43"/>
      <c r="F29" s="47" t="s">
        <v>40</v>
      </c>
      <c r="G29" s="43"/>
      <c r="H29" s="43"/>
      <c r="I29" s="125" t="s">
        <v>39</v>
      </c>
      <c r="J29" s="47" t="s">
        <v>41</v>
      </c>
      <c r="K29" s="46"/>
    </row>
    <row r="30" spans="2:11" s="1" customFormat="1" ht="14.45" customHeight="1" x14ac:dyDescent="0.3">
      <c r="B30" s="42"/>
      <c r="C30" s="43"/>
      <c r="D30" s="50" t="s">
        <v>42</v>
      </c>
      <c r="E30" s="50" t="s">
        <v>43</v>
      </c>
      <c r="F30" s="126">
        <f>ROUND(SUM(BE78:BE151), 2)</f>
        <v>0</v>
      </c>
      <c r="G30" s="43"/>
      <c r="H30" s="43"/>
      <c r="I30" s="127">
        <v>0.21</v>
      </c>
      <c r="J30" s="126">
        <f>ROUND(ROUND((SUM(BE78:BE151)), 2)*I30, 2)</f>
        <v>0</v>
      </c>
      <c r="K30" s="46"/>
    </row>
    <row r="31" spans="2:11" s="1" customFormat="1" ht="14.45" customHeight="1" x14ac:dyDescent="0.3">
      <c r="B31" s="42"/>
      <c r="C31" s="43"/>
      <c r="D31" s="43"/>
      <c r="E31" s="50" t="s">
        <v>44</v>
      </c>
      <c r="F31" s="126">
        <f>ROUND(SUM(BF78:BF151), 2)</f>
        <v>0</v>
      </c>
      <c r="G31" s="43"/>
      <c r="H31" s="43"/>
      <c r="I31" s="127">
        <v>0.15</v>
      </c>
      <c r="J31" s="126">
        <f>ROUND(ROUND((SUM(BF78:BF151)), 2)*I31, 2)</f>
        <v>0</v>
      </c>
      <c r="K31" s="46"/>
    </row>
    <row r="32" spans="2:11" s="1" customFormat="1" ht="14.45" hidden="1" customHeight="1" x14ac:dyDescent="0.3">
      <c r="B32" s="42"/>
      <c r="C32" s="43"/>
      <c r="D32" s="43"/>
      <c r="E32" s="50" t="s">
        <v>45</v>
      </c>
      <c r="F32" s="126">
        <f>ROUND(SUM(BG78:BG151), 2)</f>
        <v>0</v>
      </c>
      <c r="G32" s="43"/>
      <c r="H32" s="43"/>
      <c r="I32" s="127">
        <v>0.21</v>
      </c>
      <c r="J32" s="126">
        <v>0</v>
      </c>
      <c r="K32" s="46"/>
    </row>
    <row r="33" spans="2:11" s="1" customFormat="1" ht="14.45" hidden="1" customHeight="1" x14ac:dyDescent="0.3">
      <c r="B33" s="42"/>
      <c r="C33" s="43"/>
      <c r="D33" s="43"/>
      <c r="E33" s="50" t="s">
        <v>46</v>
      </c>
      <c r="F33" s="126">
        <f>ROUND(SUM(BH78:BH151), 2)</f>
        <v>0</v>
      </c>
      <c r="G33" s="43"/>
      <c r="H33" s="43"/>
      <c r="I33" s="127">
        <v>0.15</v>
      </c>
      <c r="J33" s="126">
        <v>0</v>
      </c>
      <c r="K33" s="46"/>
    </row>
    <row r="34" spans="2:11" s="1" customFormat="1" ht="14.45" hidden="1" customHeight="1" x14ac:dyDescent="0.3">
      <c r="B34" s="42"/>
      <c r="C34" s="43"/>
      <c r="D34" s="43"/>
      <c r="E34" s="50" t="s">
        <v>47</v>
      </c>
      <c r="F34" s="126">
        <f>ROUND(SUM(BI78:BI151), 2)</f>
        <v>0</v>
      </c>
      <c r="G34" s="43"/>
      <c r="H34" s="43"/>
      <c r="I34" s="127">
        <v>0</v>
      </c>
      <c r="J34" s="126">
        <v>0</v>
      </c>
      <c r="K34" s="46"/>
    </row>
    <row r="35" spans="2:11" s="1" customFormat="1" ht="6.95" customHeight="1" x14ac:dyDescent="0.3">
      <c r="B35" s="42"/>
      <c r="C35" s="43"/>
      <c r="D35" s="43"/>
      <c r="E35" s="43"/>
      <c r="F35" s="43"/>
      <c r="G35" s="43"/>
      <c r="H35" s="43"/>
      <c r="I35" s="114"/>
      <c r="J35" s="43"/>
      <c r="K35" s="46"/>
    </row>
    <row r="36" spans="2:11" s="1" customFormat="1" ht="25.35" customHeight="1" x14ac:dyDescent="0.3">
      <c r="B36" s="42"/>
      <c r="C36" s="128"/>
      <c r="D36" s="129" t="s">
        <v>48</v>
      </c>
      <c r="E36" s="72"/>
      <c r="F36" s="72"/>
      <c r="G36" s="130" t="s">
        <v>49</v>
      </c>
      <c r="H36" s="131" t="s">
        <v>50</v>
      </c>
      <c r="I36" s="132"/>
      <c r="J36" s="133">
        <f>SUM(J27:J34)</f>
        <v>0</v>
      </c>
      <c r="K36" s="134"/>
    </row>
    <row r="37" spans="2:11" s="1" customFormat="1" ht="14.45" customHeight="1" x14ac:dyDescent="0.3">
      <c r="B37" s="57"/>
      <c r="C37" s="58"/>
      <c r="D37" s="58"/>
      <c r="E37" s="58"/>
      <c r="F37" s="58"/>
      <c r="G37" s="58"/>
      <c r="H37" s="58"/>
      <c r="I37" s="135"/>
      <c r="J37" s="58"/>
      <c r="K37" s="59"/>
    </row>
    <row r="41" spans="2:11" s="1" customFormat="1" ht="6.95" customHeight="1" x14ac:dyDescent="0.3">
      <c r="B41" s="60"/>
      <c r="C41" s="61"/>
      <c r="D41" s="61"/>
      <c r="E41" s="61"/>
      <c r="F41" s="61"/>
      <c r="G41" s="61"/>
      <c r="H41" s="61"/>
      <c r="I41" s="136"/>
      <c r="J41" s="61"/>
      <c r="K41" s="137"/>
    </row>
    <row r="42" spans="2:11" s="1" customFormat="1" ht="36.950000000000003" customHeight="1" x14ac:dyDescent="0.3">
      <c r="B42" s="42"/>
      <c r="C42" s="31" t="s">
        <v>117</v>
      </c>
      <c r="D42" s="43"/>
      <c r="E42" s="43"/>
      <c r="F42" s="43"/>
      <c r="G42" s="43"/>
      <c r="H42" s="43"/>
      <c r="I42" s="114"/>
      <c r="J42" s="43"/>
      <c r="K42" s="46"/>
    </row>
    <row r="43" spans="2:11" s="1" customFormat="1" ht="6.95" customHeight="1" x14ac:dyDescent="0.3">
      <c r="B43" s="42"/>
      <c r="C43" s="43"/>
      <c r="D43" s="43"/>
      <c r="E43" s="43"/>
      <c r="F43" s="43"/>
      <c r="G43" s="43"/>
      <c r="H43" s="43"/>
      <c r="I43" s="114"/>
      <c r="J43" s="43"/>
      <c r="K43" s="46"/>
    </row>
    <row r="44" spans="2:11" s="1" customFormat="1" ht="14.45" customHeight="1" x14ac:dyDescent="0.3">
      <c r="B44" s="42"/>
      <c r="C44" s="38" t="s">
        <v>19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16.5" customHeight="1" x14ac:dyDescent="0.3">
      <c r="B45" s="42"/>
      <c r="C45" s="43"/>
      <c r="D45" s="43"/>
      <c r="E45" s="370" t="str">
        <f>E7</f>
        <v>Dostihová - Strakonická - Protihluková opatření</v>
      </c>
      <c r="F45" s="371"/>
      <c r="G45" s="371"/>
      <c r="H45" s="371"/>
      <c r="I45" s="114"/>
      <c r="J45" s="43"/>
      <c r="K45" s="46"/>
    </row>
    <row r="46" spans="2:11" s="1" customFormat="1" ht="14.45" customHeight="1" x14ac:dyDescent="0.3">
      <c r="B46" s="42"/>
      <c r="C46" s="38" t="s">
        <v>115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17.25" customHeight="1" x14ac:dyDescent="0.3">
      <c r="B47" s="42"/>
      <c r="C47" s="43"/>
      <c r="D47" s="43"/>
      <c r="E47" s="372" t="str">
        <f>E9</f>
        <v>SO 172 - Dopravně inženýrské opatření</v>
      </c>
      <c r="F47" s="373"/>
      <c r="G47" s="373"/>
      <c r="H47" s="373"/>
      <c r="I47" s="114"/>
      <c r="J47" s="43"/>
      <c r="K47" s="46"/>
    </row>
    <row r="48" spans="2:11" s="1" customFormat="1" ht="6.95" customHeight="1" x14ac:dyDescent="0.3">
      <c r="B48" s="42"/>
      <c r="C48" s="43"/>
      <c r="D48" s="43"/>
      <c r="E48" s="43"/>
      <c r="F48" s="43"/>
      <c r="G48" s="43"/>
      <c r="H48" s="43"/>
      <c r="I48" s="114"/>
      <c r="J48" s="43"/>
      <c r="K48" s="46"/>
    </row>
    <row r="49" spans="2:47" s="1" customFormat="1" ht="18" customHeight="1" x14ac:dyDescent="0.3">
      <c r="B49" s="42"/>
      <c r="C49" s="38" t="s">
        <v>23</v>
      </c>
      <c r="D49" s="43"/>
      <c r="E49" s="43"/>
      <c r="F49" s="36" t="str">
        <f>F12</f>
        <v>Praha</v>
      </c>
      <c r="G49" s="43"/>
      <c r="H49" s="43"/>
      <c r="I49" s="115" t="s">
        <v>25</v>
      </c>
      <c r="J49" s="116" t="str">
        <f>IF(J12="","",J12)</f>
        <v>15. 10. 2018</v>
      </c>
      <c r="K49" s="46"/>
    </row>
    <row r="50" spans="2:47" s="1" customFormat="1" ht="6.95" customHeight="1" x14ac:dyDescent="0.3">
      <c r="B50" s="42"/>
      <c r="C50" s="43"/>
      <c r="D50" s="43"/>
      <c r="E50" s="43"/>
      <c r="F50" s="43"/>
      <c r="G50" s="43"/>
      <c r="H50" s="43"/>
      <c r="I50" s="114"/>
      <c r="J50" s="43"/>
      <c r="K50" s="46"/>
    </row>
    <row r="51" spans="2:47" s="1" customFormat="1" ht="15" x14ac:dyDescent="0.3">
      <c r="B51" s="42"/>
      <c r="C51" s="38" t="s">
        <v>27</v>
      </c>
      <c r="D51" s="43"/>
      <c r="E51" s="43"/>
      <c r="F51" s="36" t="str">
        <f>E15</f>
        <v>TECHNICKÁ SPRÁVA KOMUNIKACÍ HL. M. PRAHY</v>
      </c>
      <c r="G51" s="43"/>
      <c r="H51" s="43"/>
      <c r="I51" s="115" t="s">
        <v>33</v>
      </c>
      <c r="J51" s="350" t="str">
        <f>E21</f>
        <v>NOVÁK &amp; PARTNER, s.r.o.</v>
      </c>
      <c r="K51" s="46"/>
    </row>
    <row r="52" spans="2:47" s="1" customFormat="1" ht="14.45" customHeight="1" x14ac:dyDescent="0.3">
      <c r="B52" s="42"/>
      <c r="C52" s="38" t="s">
        <v>31</v>
      </c>
      <c r="D52" s="43"/>
      <c r="E52" s="43"/>
      <c r="F52" s="36" t="str">
        <f>IF(E18="","",E18)</f>
        <v/>
      </c>
      <c r="G52" s="43"/>
      <c r="H52" s="43"/>
      <c r="I52" s="114"/>
      <c r="J52" s="365"/>
      <c r="K52" s="46"/>
    </row>
    <row r="53" spans="2:47" s="1" customFormat="1" ht="10.35" customHeight="1" x14ac:dyDescent="0.3">
      <c r="B53" s="42"/>
      <c r="C53" s="43"/>
      <c r="D53" s="43"/>
      <c r="E53" s="43"/>
      <c r="F53" s="43"/>
      <c r="G53" s="43"/>
      <c r="H53" s="43"/>
      <c r="I53" s="114"/>
      <c r="J53" s="43"/>
      <c r="K53" s="46"/>
    </row>
    <row r="54" spans="2:47" s="1" customFormat="1" ht="29.25" customHeight="1" x14ac:dyDescent="0.3">
      <c r="B54" s="42"/>
      <c r="C54" s="138" t="s">
        <v>118</v>
      </c>
      <c r="D54" s="128"/>
      <c r="E54" s="128"/>
      <c r="F54" s="128"/>
      <c r="G54" s="128"/>
      <c r="H54" s="128"/>
      <c r="I54" s="139"/>
      <c r="J54" s="140" t="s">
        <v>119</v>
      </c>
      <c r="K54" s="141"/>
    </row>
    <row r="55" spans="2:47" s="1" customFormat="1" ht="10.35" customHeight="1" x14ac:dyDescent="0.3">
      <c r="B55" s="42"/>
      <c r="C55" s="43"/>
      <c r="D55" s="43"/>
      <c r="E55" s="43"/>
      <c r="F55" s="43"/>
      <c r="G55" s="43"/>
      <c r="H55" s="43"/>
      <c r="I55" s="114"/>
      <c r="J55" s="43"/>
      <c r="K55" s="46"/>
    </row>
    <row r="56" spans="2:47" s="1" customFormat="1" ht="29.25" customHeight="1" x14ac:dyDescent="0.3">
      <c r="B56" s="42"/>
      <c r="C56" s="142" t="s">
        <v>120</v>
      </c>
      <c r="D56" s="43"/>
      <c r="E56" s="43"/>
      <c r="F56" s="43"/>
      <c r="G56" s="43"/>
      <c r="H56" s="43"/>
      <c r="I56" s="114"/>
      <c r="J56" s="124">
        <f>J78</f>
        <v>0</v>
      </c>
      <c r="K56" s="46"/>
      <c r="AU56" s="25" t="s">
        <v>121</v>
      </c>
    </row>
    <row r="57" spans="2:47" s="8" customFormat="1" ht="24.95" customHeight="1" x14ac:dyDescent="0.3">
      <c r="B57" s="143"/>
      <c r="C57" s="144"/>
      <c r="D57" s="145" t="s">
        <v>214</v>
      </c>
      <c r="E57" s="146"/>
      <c r="F57" s="146"/>
      <c r="G57" s="146"/>
      <c r="H57" s="146"/>
      <c r="I57" s="147"/>
      <c r="J57" s="148">
        <f>J79</f>
        <v>0</v>
      </c>
      <c r="K57" s="149"/>
    </row>
    <row r="58" spans="2:47" s="9" customFormat="1" ht="19.899999999999999" customHeight="1" x14ac:dyDescent="0.3">
      <c r="B58" s="150"/>
      <c r="C58" s="151"/>
      <c r="D58" s="152" t="s">
        <v>218</v>
      </c>
      <c r="E58" s="153"/>
      <c r="F58" s="153"/>
      <c r="G58" s="153"/>
      <c r="H58" s="153"/>
      <c r="I58" s="154"/>
      <c r="J58" s="155">
        <f>J80</f>
        <v>0</v>
      </c>
      <c r="K58" s="156"/>
    </row>
    <row r="59" spans="2:47" s="1" customFormat="1" ht="21.75" customHeight="1" x14ac:dyDescent="0.3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6.95" customHeight="1" x14ac:dyDescent="0.3">
      <c r="B60" s="57"/>
      <c r="C60" s="58"/>
      <c r="D60" s="58"/>
      <c r="E60" s="58"/>
      <c r="F60" s="58"/>
      <c r="G60" s="58"/>
      <c r="H60" s="58"/>
      <c r="I60" s="135"/>
      <c r="J60" s="58"/>
      <c r="K60" s="59"/>
    </row>
    <row r="64" spans="2:47" s="1" customFormat="1" ht="6.95" customHeight="1" x14ac:dyDescent="0.3">
      <c r="B64" s="60"/>
      <c r="C64" s="61"/>
      <c r="D64" s="61"/>
      <c r="E64" s="61"/>
      <c r="F64" s="61"/>
      <c r="G64" s="61"/>
      <c r="H64" s="61"/>
      <c r="I64" s="136"/>
      <c r="J64" s="61"/>
      <c r="K64" s="61"/>
      <c r="L64" s="42"/>
    </row>
    <row r="65" spans="2:63" s="1" customFormat="1" ht="36.950000000000003" customHeight="1" x14ac:dyDescent="0.3">
      <c r="B65" s="42"/>
      <c r="C65" s="62" t="s">
        <v>127</v>
      </c>
      <c r="I65" s="157"/>
      <c r="L65" s="42"/>
    </row>
    <row r="66" spans="2:63" s="1" customFormat="1" ht="6.95" customHeight="1" x14ac:dyDescent="0.3">
      <c r="B66" s="42"/>
      <c r="I66" s="157"/>
      <c r="L66" s="42"/>
    </row>
    <row r="67" spans="2:63" s="1" customFormat="1" ht="14.45" customHeight="1" x14ac:dyDescent="0.3">
      <c r="B67" s="42"/>
      <c r="C67" s="64" t="s">
        <v>19</v>
      </c>
      <c r="I67" s="157"/>
      <c r="L67" s="42"/>
    </row>
    <row r="68" spans="2:63" s="1" customFormat="1" ht="16.5" customHeight="1" x14ac:dyDescent="0.3">
      <c r="B68" s="42"/>
      <c r="E68" s="366" t="str">
        <f>E7</f>
        <v>Dostihová - Strakonická - Protihluková opatření</v>
      </c>
      <c r="F68" s="367"/>
      <c r="G68" s="367"/>
      <c r="H68" s="367"/>
      <c r="I68" s="157"/>
      <c r="L68" s="42"/>
    </row>
    <row r="69" spans="2:63" s="1" customFormat="1" ht="14.45" customHeight="1" x14ac:dyDescent="0.3">
      <c r="B69" s="42"/>
      <c r="C69" s="64" t="s">
        <v>115</v>
      </c>
      <c r="I69" s="157"/>
      <c r="L69" s="42"/>
    </row>
    <row r="70" spans="2:63" s="1" customFormat="1" ht="17.25" customHeight="1" x14ac:dyDescent="0.3">
      <c r="B70" s="42"/>
      <c r="E70" s="344" t="str">
        <f>E9</f>
        <v>SO 172 - Dopravně inženýrské opatření</v>
      </c>
      <c r="F70" s="368"/>
      <c r="G70" s="368"/>
      <c r="H70" s="368"/>
      <c r="I70" s="157"/>
      <c r="L70" s="42"/>
    </row>
    <row r="71" spans="2:63" s="1" customFormat="1" ht="6.95" customHeight="1" x14ac:dyDescent="0.3">
      <c r="B71" s="42"/>
      <c r="I71" s="157"/>
      <c r="L71" s="42"/>
    </row>
    <row r="72" spans="2:63" s="1" customFormat="1" ht="18" customHeight="1" x14ac:dyDescent="0.3">
      <c r="B72" s="42"/>
      <c r="C72" s="64" t="s">
        <v>23</v>
      </c>
      <c r="F72" s="158" t="str">
        <f>F12</f>
        <v>Praha</v>
      </c>
      <c r="I72" s="159" t="s">
        <v>25</v>
      </c>
      <c r="J72" s="68" t="str">
        <f>IF(J12="","",J12)</f>
        <v>15. 10. 2018</v>
      </c>
      <c r="L72" s="42"/>
    </row>
    <row r="73" spans="2:63" s="1" customFormat="1" ht="6.95" customHeight="1" x14ac:dyDescent="0.3">
      <c r="B73" s="42"/>
      <c r="I73" s="157"/>
      <c r="L73" s="42"/>
    </row>
    <row r="74" spans="2:63" s="1" customFormat="1" ht="15" x14ac:dyDescent="0.3">
      <c r="B74" s="42"/>
      <c r="C74" s="64" t="s">
        <v>27</v>
      </c>
      <c r="F74" s="158" t="str">
        <f>E15</f>
        <v>TECHNICKÁ SPRÁVA KOMUNIKACÍ HL. M. PRAHY</v>
      </c>
      <c r="I74" s="159" t="s">
        <v>33</v>
      </c>
      <c r="J74" s="158" t="str">
        <f>E21</f>
        <v>NOVÁK &amp; PARTNER, s.r.o.</v>
      </c>
      <c r="L74" s="42"/>
    </row>
    <row r="75" spans="2:63" s="1" customFormat="1" ht="14.45" customHeight="1" x14ac:dyDescent="0.3">
      <c r="B75" s="42"/>
      <c r="C75" s="64" t="s">
        <v>31</v>
      </c>
      <c r="F75" s="158" t="str">
        <f>IF(E18="","",E18)</f>
        <v/>
      </c>
      <c r="I75" s="157"/>
      <c r="L75" s="42"/>
    </row>
    <row r="76" spans="2:63" s="1" customFormat="1" ht="10.35" customHeight="1" x14ac:dyDescent="0.3">
      <c r="B76" s="42"/>
      <c r="I76" s="157"/>
      <c r="L76" s="42"/>
    </row>
    <row r="77" spans="2:63" s="10" customFormat="1" ht="29.25" customHeight="1" x14ac:dyDescent="0.3">
      <c r="B77" s="160"/>
      <c r="C77" s="161" t="s">
        <v>128</v>
      </c>
      <c r="D77" s="162" t="s">
        <v>57</v>
      </c>
      <c r="E77" s="162" t="s">
        <v>53</v>
      </c>
      <c r="F77" s="162" t="s">
        <v>129</v>
      </c>
      <c r="G77" s="162" t="s">
        <v>130</v>
      </c>
      <c r="H77" s="162" t="s">
        <v>131</v>
      </c>
      <c r="I77" s="163" t="s">
        <v>132</v>
      </c>
      <c r="J77" s="162" t="s">
        <v>119</v>
      </c>
      <c r="K77" s="164" t="s">
        <v>133</v>
      </c>
      <c r="L77" s="160"/>
      <c r="M77" s="74" t="s">
        <v>134</v>
      </c>
      <c r="N77" s="75" t="s">
        <v>42</v>
      </c>
      <c r="O77" s="75" t="s">
        <v>135</v>
      </c>
      <c r="P77" s="75" t="s">
        <v>136</v>
      </c>
      <c r="Q77" s="75" t="s">
        <v>137</v>
      </c>
      <c r="R77" s="75" t="s">
        <v>138</v>
      </c>
      <c r="S77" s="75" t="s">
        <v>139</v>
      </c>
      <c r="T77" s="76" t="s">
        <v>140</v>
      </c>
    </row>
    <row r="78" spans="2:63" s="1" customFormat="1" ht="29.25" customHeight="1" x14ac:dyDescent="0.35">
      <c r="B78" s="42"/>
      <c r="C78" s="78" t="s">
        <v>120</v>
      </c>
      <c r="I78" s="157"/>
      <c r="J78" s="165">
        <f>BK78</f>
        <v>0</v>
      </c>
      <c r="L78" s="42"/>
      <c r="M78" s="77"/>
      <c r="N78" s="69"/>
      <c r="O78" s="69"/>
      <c r="P78" s="166">
        <f>P79</f>
        <v>0</v>
      </c>
      <c r="Q78" s="69"/>
      <c r="R78" s="166">
        <f>R79</f>
        <v>9.2560000000000017E-2</v>
      </c>
      <c r="S78" s="69"/>
      <c r="T78" s="167">
        <f>T79</f>
        <v>0</v>
      </c>
      <c r="AT78" s="25" t="s">
        <v>71</v>
      </c>
      <c r="AU78" s="25" t="s">
        <v>121</v>
      </c>
      <c r="BK78" s="168">
        <f>BK79</f>
        <v>0</v>
      </c>
    </row>
    <row r="79" spans="2:63" s="11" customFormat="1" ht="37.35" customHeight="1" x14ac:dyDescent="0.35">
      <c r="B79" s="169"/>
      <c r="D79" s="170" t="s">
        <v>71</v>
      </c>
      <c r="E79" s="171" t="s">
        <v>221</v>
      </c>
      <c r="F79" s="171" t="s">
        <v>222</v>
      </c>
      <c r="I79" s="172"/>
      <c r="J79" s="173">
        <f>BK79</f>
        <v>0</v>
      </c>
      <c r="L79" s="169"/>
      <c r="M79" s="174"/>
      <c r="N79" s="175"/>
      <c r="O79" s="175"/>
      <c r="P79" s="176">
        <f>P80</f>
        <v>0</v>
      </c>
      <c r="Q79" s="175"/>
      <c r="R79" s="176">
        <f>R80</f>
        <v>9.2560000000000017E-2</v>
      </c>
      <c r="S79" s="175"/>
      <c r="T79" s="177">
        <f>T80</f>
        <v>0</v>
      </c>
      <c r="AR79" s="170" t="s">
        <v>80</v>
      </c>
      <c r="AT79" s="178" t="s">
        <v>71</v>
      </c>
      <c r="AU79" s="178" t="s">
        <v>72</v>
      </c>
      <c r="AY79" s="170" t="s">
        <v>144</v>
      </c>
      <c r="BK79" s="179">
        <f>BK80</f>
        <v>0</v>
      </c>
    </row>
    <row r="80" spans="2:63" s="11" customFormat="1" ht="19.899999999999999" customHeight="1" x14ac:dyDescent="0.3">
      <c r="B80" s="169"/>
      <c r="D80" s="170" t="s">
        <v>71</v>
      </c>
      <c r="E80" s="180" t="s">
        <v>180</v>
      </c>
      <c r="F80" s="180" t="s">
        <v>621</v>
      </c>
      <c r="I80" s="172"/>
      <c r="J80" s="181">
        <f>BK80</f>
        <v>0</v>
      </c>
      <c r="L80" s="169"/>
      <c r="M80" s="174"/>
      <c r="N80" s="175"/>
      <c r="O80" s="175"/>
      <c r="P80" s="176">
        <f>SUM(P81:P151)</f>
        <v>0</v>
      </c>
      <c r="Q80" s="175"/>
      <c r="R80" s="176">
        <f>SUM(R81:R151)</f>
        <v>9.2560000000000017E-2</v>
      </c>
      <c r="S80" s="175"/>
      <c r="T80" s="177">
        <f>SUM(T81:T151)</f>
        <v>0</v>
      </c>
      <c r="AR80" s="170" t="s">
        <v>80</v>
      </c>
      <c r="AT80" s="178" t="s">
        <v>71</v>
      </c>
      <c r="AU80" s="178" t="s">
        <v>80</v>
      </c>
      <c r="AY80" s="170" t="s">
        <v>144</v>
      </c>
      <c r="BK80" s="179">
        <f>SUM(BK81:BK151)</f>
        <v>0</v>
      </c>
    </row>
    <row r="81" spans="2:65" s="1" customFormat="1" ht="16.5" customHeight="1" x14ac:dyDescent="0.3">
      <c r="B81" s="182"/>
      <c r="C81" s="183" t="s">
        <v>80</v>
      </c>
      <c r="D81" s="183" t="s">
        <v>147</v>
      </c>
      <c r="E81" s="184" t="s">
        <v>843</v>
      </c>
      <c r="F81" s="185" t="s">
        <v>844</v>
      </c>
      <c r="G81" s="186" t="s">
        <v>631</v>
      </c>
      <c r="H81" s="187">
        <v>12</v>
      </c>
      <c r="I81" s="188"/>
      <c r="J81" s="189">
        <f>ROUND(I81*H81,2)</f>
        <v>0</v>
      </c>
      <c r="K81" s="185" t="s">
        <v>227</v>
      </c>
      <c r="L81" s="42"/>
      <c r="M81" s="190" t="s">
        <v>5</v>
      </c>
      <c r="N81" s="191" t="s">
        <v>43</v>
      </c>
      <c r="O81" s="43"/>
      <c r="P81" s="192">
        <f>O81*H81</f>
        <v>0</v>
      </c>
      <c r="Q81" s="192">
        <v>0</v>
      </c>
      <c r="R81" s="192">
        <f>Q81*H81</f>
        <v>0</v>
      </c>
      <c r="S81" s="192">
        <v>0</v>
      </c>
      <c r="T81" s="193">
        <f>S81*H81</f>
        <v>0</v>
      </c>
      <c r="AR81" s="25" t="s">
        <v>161</v>
      </c>
      <c r="AT81" s="25" t="s">
        <v>147</v>
      </c>
      <c r="AU81" s="25" t="s">
        <v>82</v>
      </c>
      <c r="AY81" s="25" t="s">
        <v>144</v>
      </c>
      <c r="BE81" s="194">
        <f>IF(N81="základní",J81,0)</f>
        <v>0</v>
      </c>
      <c r="BF81" s="194">
        <f>IF(N81="snížená",J81,0)</f>
        <v>0</v>
      </c>
      <c r="BG81" s="194">
        <f>IF(N81="zákl. přenesená",J81,0)</f>
        <v>0</v>
      </c>
      <c r="BH81" s="194">
        <f>IF(N81="sníž. přenesená",J81,0)</f>
        <v>0</v>
      </c>
      <c r="BI81" s="194">
        <f>IF(N81="nulová",J81,0)</f>
        <v>0</v>
      </c>
      <c r="BJ81" s="25" t="s">
        <v>80</v>
      </c>
      <c r="BK81" s="194">
        <f>ROUND(I81*H81,2)</f>
        <v>0</v>
      </c>
      <c r="BL81" s="25" t="s">
        <v>161</v>
      </c>
      <c r="BM81" s="25" t="s">
        <v>845</v>
      </c>
    </row>
    <row r="82" spans="2:65" s="1" customFormat="1" ht="27" x14ac:dyDescent="0.3">
      <c r="B82" s="42"/>
      <c r="D82" s="195" t="s">
        <v>153</v>
      </c>
      <c r="F82" s="196" t="s">
        <v>846</v>
      </c>
      <c r="I82" s="157"/>
      <c r="L82" s="42"/>
      <c r="M82" s="197"/>
      <c r="N82" s="43"/>
      <c r="O82" s="43"/>
      <c r="P82" s="43"/>
      <c r="Q82" s="43"/>
      <c r="R82" s="43"/>
      <c r="S82" s="43"/>
      <c r="T82" s="71"/>
      <c r="AT82" s="25" t="s">
        <v>153</v>
      </c>
      <c r="AU82" s="25" t="s">
        <v>82</v>
      </c>
    </row>
    <row r="83" spans="2:65" s="12" customFormat="1" x14ac:dyDescent="0.3">
      <c r="B83" s="201"/>
      <c r="D83" s="195" t="s">
        <v>230</v>
      </c>
      <c r="E83" s="202" t="s">
        <v>5</v>
      </c>
      <c r="F83" s="203" t="s">
        <v>847</v>
      </c>
      <c r="H83" s="204">
        <v>1</v>
      </c>
      <c r="I83" s="205"/>
      <c r="L83" s="201"/>
      <c r="M83" s="206"/>
      <c r="N83" s="207"/>
      <c r="O83" s="207"/>
      <c r="P83" s="207"/>
      <c r="Q83" s="207"/>
      <c r="R83" s="207"/>
      <c r="S83" s="207"/>
      <c r="T83" s="208"/>
      <c r="AT83" s="202" t="s">
        <v>230</v>
      </c>
      <c r="AU83" s="202" t="s">
        <v>82</v>
      </c>
      <c r="AV83" s="12" t="s">
        <v>82</v>
      </c>
      <c r="AW83" s="12" t="s">
        <v>35</v>
      </c>
      <c r="AX83" s="12" t="s">
        <v>72</v>
      </c>
      <c r="AY83" s="202" t="s">
        <v>144</v>
      </c>
    </row>
    <row r="84" spans="2:65" s="12" customFormat="1" x14ac:dyDescent="0.3">
      <c r="B84" s="201"/>
      <c r="D84" s="195" t="s">
        <v>230</v>
      </c>
      <c r="E84" s="202" t="s">
        <v>5</v>
      </c>
      <c r="F84" s="203" t="s">
        <v>848</v>
      </c>
      <c r="H84" s="204">
        <v>1</v>
      </c>
      <c r="I84" s="205"/>
      <c r="L84" s="201"/>
      <c r="M84" s="206"/>
      <c r="N84" s="207"/>
      <c r="O84" s="207"/>
      <c r="P84" s="207"/>
      <c r="Q84" s="207"/>
      <c r="R84" s="207"/>
      <c r="S84" s="207"/>
      <c r="T84" s="208"/>
      <c r="AT84" s="202" t="s">
        <v>230</v>
      </c>
      <c r="AU84" s="202" t="s">
        <v>82</v>
      </c>
      <c r="AV84" s="12" t="s">
        <v>82</v>
      </c>
      <c r="AW84" s="12" t="s">
        <v>35</v>
      </c>
      <c r="AX84" s="12" t="s">
        <v>72</v>
      </c>
      <c r="AY84" s="202" t="s">
        <v>144</v>
      </c>
    </row>
    <row r="85" spans="2:65" s="12" customFormat="1" x14ac:dyDescent="0.3">
      <c r="B85" s="201"/>
      <c r="D85" s="195" t="s">
        <v>230</v>
      </c>
      <c r="E85" s="202" t="s">
        <v>5</v>
      </c>
      <c r="F85" s="203" t="s">
        <v>849</v>
      </c>
      <c r="H85" s="204">
        <v>1</v>
      </c>
      <c r="I85" s="205"/>
      <c r="L85" s="201"/>
      <c r="M85" s="206"/>
      <c r="N85" s="207"/>
      <c r="O85" s="207"/>
      <c r="P85" s="207"/>
      <c r="Q85" s="207"/>
      <c r="R85" s="207"/>
      <c r="S85" s="207"/>
      <c r="T85" s="208"/>
      <c r="AT85" s="202" t="s">
        <v>230</v>
      </c>
      <c r="AU85" s="202" t="s">
        <v>82</v>
      </c>
      <c r="AV85" s="12" t="s">
        <v>82</v>
      </c>
      <c r="AW85" s="12" t="s">
        <v>35</v>
      </c>
      <c r="AX85" s="12" t="s">
        <v>72</v>
      </c>
      <c r="AY85" s="202" t="s">
        <v>144</v>
      </c>
    </row>
    <row r="86" spans="2:65" s="12" customFormat="1" x14ac:dyDescent="0.3">
      <c r="B86" s="201"/>
      <c r="D86" s="195" t="s">
        <v>230</v>
      </c>
      <c r="E86" s="202" t="s">
        <v>5</v>
      </c>
      <c r="F86" s="203" t="s">
        <v>850</v>
      </c>
      <c r="H86" s="204">
        <v>1</v>
      </c>
      <c r="I86" s="205"/>
      <c r="L86" s="201"/>
      <c r="M86" s="206"/>
      <c r="N86" s="207"/>
      <c r="O86" s="207"/>
      <c r="P86" s="207"/>
      <c r="Q86" s="207"/>
      <c r="R86" s="207"/>
      <c r="S86" s="207"/>
      <c r="T86" s="208"/>
      <c r="AT86" s="202" t="s">
        <v>230</v>
      </c>
      <c r="AU86" s="202" t="s">
        <v>82</v>
      </c>
      <c r="AV86" s="12" t="s">
        <v>82</v>
      </c>
      <c r="AW86" s="12" t="s">
        <v>35</v>
      </c>
      <c r="AX86" s="12" t="s">
        <v>72</v>
      </c>
      <c r="AY86" s="202" t="s">
        <v>144</v>
      </c>
    </row>
    <row r="87" spans="2:65" s="12" customFormat="1" x14ac:dyDescent="0.3">
      <c r="B87" s="201"/>
      <c r="D87" s="195" t="s">
        <v>230</v>
      </c>
      <c r="E87" s="202" t="s">
        <v>5</v>
      </c>
      <c r="F87" s="203" t="s">
        <v>851</v>
      </c>
      <c r="H87" s="204">
        <v>1</v>
      </c>
      <c r="I87" s="205"/>
      <c r="L87" s="201"/>
      <c r="M87" s="206"/>
      <c r="N87" s="207"/>
      <c r="O87" s="207"/>
      <c r="P87" s="207"/>
      <c r="Q87" s="207"/>
      <c r="R87" s="207"/>
      <c r="S87" s="207"/>
      <c r="T87" s="208"/>
      <c r="AT87" s="202" t="s">
        <v>230</v>
      </c>
      <c r="AU87" s="202" t="s">
        <v>82</v>
      </c>
      <c r="AV87" s="12" t="s">
        <v>82</v>
      </c>
      <c r="AW87" s="12" t="s">
        <v>35</v>
      </c>
      <c r="AX87" s="12" t="s">
        <v>72</v>
      </c>
      <c r="AY87" s="202" t="s">
        <v>144</v>
      </c>
    </row>
    <row r="88" spans="2:65" s="12" customFormat="1" x14ac:dyDescent="0.3">
      <c r="B88" s="201"/>
      <c r="D88" s="195" t="s">
        <v>230</v>
      </c>
      <c r="E88" s="202" t="s">
        <v>5</v>
      </c>
      <c r="F88" s="203" t="s">
        <v>852</v>
      </c>
      <c r="H88" s="204">
        <v>7</v>
      </c>
      <c r="I88" s="205"/>
      <c r="L88" s="201"/>
      <c r="M88" s="206"/>
      <c r="N88" s="207"/>
      <c r="O88" s="207"/>
      <c r="P88" s="207"/>
      <c r="Q88" s="207"/>
      <c r="R88" s="207"/>
      <c r="S88" s="207"/>
      <c r="T88" s="208"/>
      <c r="AT88" s="202" t="s">
        <v>230</v>
      </c>
      <c r="AU88" s="202" t="s">
        <v>82</v>
      </c>
      <c r="AV88" s="12" t="s">
        <v>82</v>
      </c>
      <c r="AW88" s="12" t="s">
        <v>35</v>
      </c>
      <c r="AX88" s="12" t="s">
        <v>72</v>
      </c>
      <c r="AY88" s="202" t="s">
        <v>144</v>
      </c>
    </row>
    <row r="89" spans="2:65" s="13" customFormat="1" x14ac:dyDescent="0.3">
      <c r="B89" s="209"/>
      <c r="D89" s="195" t="s">
        <v>230</v>
      </c>
      <c r="E89" s="210" t="s">
        <v>5</v>
      </c>
      <c r="F89" s="211" t="s">
        <v>242</v>
      </c>
      <c r="H89" s="212">
        <v>12</v>
      </c>
      <c r="I89" s="213"/>
      <c r="L89" s="209"/>
      <c r="M89" s="214"/>
      <c r="N89" s="215"/>
      <c r="O89" s="215"/>
      <c r="P89" s="215"/>
      <c r="Q89" s="215"/>
      <c r="R89" s="215"/>
      <c r="S89" s="215"/>
      <c r="T89" s="216"/>
      <c r="AT89" s="210" t="s">
        <v>230</v>
      </c>
      <c r="AU89" s="210" t="s">
        <v>82</v>
      </c>
      <c r="AV89" s="13" t="s">
        <v>161</v>
      </c>
      <c r="AW89" s="13" t="s">
        <v>35</v>
      </c>
      <c r="AX89" s="13" t="s">
        <v>80</v>
      </c>
      <c r="AY89" s="210" t="s">
        <v>144</v>
      </c>
    </row>
    <row r="90" spans="2:65" s="1" customFormat="1" ht="25.5" customHeight="1" x14ac:dyDescent="0.3">
      <c r="B90" s="182"/>
      <c r="C90" s="183" t="s">
        <v>82</v>
      </c>
      <c r="D90" s="183" t="s">
        <v>147</v>
      </c>
      <c r="E90" s="184" t="s">
        <v>853</v>
      </c>
      <c r="F90" s="185" t="s">
        <v>854</v>
      </c>
      <c r="G90" s="186" t="s">
        <v>631</v>
      </c>
      <c r="H90" s="187">
        <v>1</v>
      </c>
      <c r="I90" s="188"/>
      <c r="J90" s="189">
        <f>ROUND(I90*H90,2)</f>
        <v>0</v>
      </c>
      <c r="K90" s="185" t="s">
        <v>5</v>
      </c>
      <c r="L90" s="42"/>
      <c r="M90" s="190" t="s">
        <v>5</v>
      </c>
      <c r="N90" s="191" t="s">
        <v>43</v>
      </c>
      <c r="O90" s="43"/>
      <c r="P90" s="192">
        <f>O90*H90</f>
        <v>0</v>
      </c>
      <c r="Q90" s="192">
        <v>0</v>
      </c>
      <c r="R90" s="192">
        <f>Q90*H90</f>
        <v>0</v>
      </c>
      <c r="S90" s="192">
        <v>0</v>
      </c>
      <c r="T90" s="193">
        <f>S90*H90</f>
        <v>0</v>
      </c>
      <c r="AR90" s="25" t="s">
        <v>161</v>
      </c>
      <c r="AT90" s="25" t="s">
        <v>147</v>
      </c>
      <c r="AU90" s="25" t="s">
        <v>82</v>
      </c>
      <c r="AY90" s="25" t="s">
        <v>144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25" t="s">
        <v>80</v>
      </c>
      <c r="BK90" s="194">
        <f>ROUND(I90*H90,2)</f>
        <v>0</v>
      </c>
      <c r="BL90" s="25" t="s">
        <v>161</v>
      </c>
      <c r="BM90" s="25" t="s">
        <v>855</v>
      </c>
    </row>
    <row r="91" spans="2:65" s="1" customFormat="1" ht="27" x14ac:dyDescent="0.3">
      <c r="B91" s="42"/>
      <c r="D91" s="195" t="s">
        <v>153</v>
      </c>
      <c r="F91" s="196" t="s">
        <v>846</v>
      </c>
      <c r="I91" s="157"/>
      <c r="L91" s="42"/>
      <c r="M91" s="197"/>
      <c r="N91" s="43"/>
      <c r="O91" s="43"/>
      <c r="P91" s="43"/>
      <c r="Q91" s="43"/>
      <c r="R91" s="43"/>
      <c r="S91" s="43"/>
      <c r="T91" s="71"/>
      <c r="AT91" s="25" t="s">
        <v>153</v>
      </c>
      <c r="AU91" s="25" t="s">
        <v>82</v>
      </c>
    </row>
    <row r="92" spans="2:65" s="12" customFormat="1" x14ac:dyDescent="0.3">
      <c r="B92" s="201"/>
      <c r="D92" s="195" t="s">
        <v>230</v>
      </c>
      <c r="E92" s="202" t="s">
        <v>5</v>
      </c>
      <c r="F92" s="203" t="s">
        <v>856</v>
      </c>
      <c r="H92" s="204">
        <v>1</v>
      </c>
      <c r="I92" s="205"/>
      <c r="L92" s="201"/>
      <c r="M92" s="206"/>
      <c r="N92" s="207"/>
      <c r="O92" s="207"/>
      <c r="P92" s="207"/>
      <c r="Q92" s="207"/>
      <c r="R92" s="207"/>
      <c r="S92" s="207"/>
      <c r="T92" s="208"/>
      <c r="AT92" s="202" t="s">
        <v>230</v>
      </c>
      <c r="AU92" s="202" t="s">
        <v>82</v>
      </c>
      <c r="AV92" s="12" t="s">
        <v>82</v>
      </c>
      <c r="AW92" s="12" t="s">
        <v>35</v>
      </c>
      <c r="AX92" s="12" t="s">
        <v>80</v>
      </c>
      <c r="AY92" s="202" t="s">
        <v>144</v>
      </c>
    </row>
    <row r="93" spans="2:65" s="1" customFormat="1" ht="25.5" customHeight="1" x14ac:dyDescent="0.3">
      <c r="B93" s="182"/>
      <c r="C93" s="183" t="s">
        <v>157</v>
      </c>
      <c r="D93" s="183" t="s">
        <v>147</v>
      </c>
      <c r="E93" s="184" t="s">
        <v>857</v>
      </c>
      <c r="F93" s="185" t="s">
        <v>858</v>
      </c>
      <c r="G93" s="186" t="s">
        <v>631</v>
      </c>
      <c r="H93" s="187">
        <v>2</v>
      </c>
      <c r="I93" s="188"/>
      <c r="J93" s="189">
        <f>ROUND(I93*H93,2)</f>
        <v>0</v>
      </c>
      <c r="K93" s="185" t="s">
        <v>5</v>
      </c>
      <c r="L93" s="42"/>
      <c r="M93" s="190" t="s">
        <v>5</v>
      </c>
      <c r="N93" s="191" t="s">
        <v>43</v>
      </c>
      <c r="O93" s="43"/>
      <c r="P93" s="192">
        <f>O93*H93</f>
        <v>0</v>
      </c>
      <c r="Q93" s="192">
        <v>0</v>
      </c>
      <c r="R93" s="192">
        <f>Q93*H93</f>
        <v>0</v>
      </c>
      <c r="S93" s="192">
        <v>0</v>
      </c>
      <c r="T93" s="193">
        <f>S93*H93</f>
        <v>0</v>
      </c>
      <c r="AR93" s="25" t="s">
        <v>161</v>
      </c>
      <c r="AT93" s="25" t="s">
        <v>147</v>
      </c>
      <c r="AU93" s="25" t="s">
        <v>82</v>
      </c>
      <c r="AY93" s="25" t="s">
        <v>144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25" t="s">
        <v>80</v>
      </c>
      <c r="BK93" s="194">
        <f>ROUND(I93*H93,2)</f>
        <v>0</v>
      </c>
      <c r="BL93" s="25" t="s">
        <v>161</v>
      </c>
      <c r="BM93" s="25" t="s">
        <v>859</v>
      </c>
    </row>
    <row r="94" spans="2:65" s="1" customFormat="1" ht="27" x14ac:dyDescent="0.3">
      <c r="B94" s="42"/>
      <c r="D94" s="195" t="s">
        <v>153</v>
      </c>
      <c r="F94" s="196" t="s">
        <v>860</v>
      </c>
      <c r="I94" s="157"/>
      <c r="L94" s="42"/>
      <c r="M94" s="197"/>
      <c r="N94" s="43"/>
      <c r="O94" s="43"/>
      <c r="P94" s="43"/>
      <c r="Q94" s="43"/>
      <c r="R94" s="43"/>
      <c r="S94" s="43"/>
      <c r="T94" s="71"/>
      <c r="AT94" s="25" t="s">
        <v>153</v>
      </c>
      <c r="AU94" s="25" t="s">
        <v>82</v>
      </c>
    </row>
    <row r="95" spans="2:65" s="12" customFormat="1" x14ac:dyDescent="0.3">
      <c r="B95" s="201"/>
      <c r="D95" s="195" t="s">
        <v>230</v>
      </c>
      <c r="E95" s="202" t="s">
        <v>5</v>
      </c>
      <c r="F95" s="203" t="s">
        <v>861</v>
      </c>
      <c r="H95" s="204">
        <v>1</v>
      </c>
      <c r="I95" s="205"/>
      <c r="L95" s="201"/>
      <c r="M95" s="206"/>
      <c r="N95" s="207"/>
      <c r="O95" s="207"/>
      <c r="P95" s="207"/>
      <c r="Q95" s="207"/>
      <c r="R95" s="207"/>
      <c r="S95" s="207"/>
      <c r="T95" s="208"/>
      <c r="AT95" s="202" t="s">
        <v>230</v>
      </c>
      <c r="AU95" s="202" t="s">
        <v>82</v>
      </c>
      <c r="AV95" s="12" t="s">
        <v>82</v>
      </c>
      <c r="AW95" s="12" t="s">
        <v>35</v>
      </c>
      <c r="AX95" s="12" t="s">
        <v>72</v>
      </c>
      <c r="AY95" s="202" t="s">
        <v>144</v>
      </c>
    </row>
    <row r="96" spans="2:65" s="12" customFormat="1" x14ac:dyDescent="0.3">
      <c r="B96" s="201"/>
      <c r="D96" s="195" t="s">
        <v>230</v>
      </c>
      <c r="E96" s="202" t="s">
        <v>5</v>
      </c>
      <c r="F96" s="203" t="s">
        <v>862</v>
      </c>
      <c r="H96" s="204">
        <v>1</v>
      </c>
      <c r="I96" s="205"/>
      <c r="L96" s="201"/>
      <c r="M96" s="206"/>
      <c r="N96" s="207"/>
      <c r="O96" s="207"/>
      <c r="P96" s="207"/>
      <c r="Q96" s="207"/>
      <c r="R96" s="207"/>
      <c r="S96" s="207"/>
      <c r="T96" s="208"/>
      <c r="AT96" s="202" t="s">
        <v>230</v>
      </c>
      <c r="AU96" s="202" t="s">
        <v>82</v>
      </c>
      <c r="AV96" s="12" t="s">
        <v>82</v>
      </c>
      <c r="AW96" s="12" t="s">
        <v>35</v>
      </c>
      <c r="AX96" s="12" t="s">
        <v>72</v>
      </c>
      <c r="AY96" s="202" t="s">
        <v>144</v>
      </c>
    </row>
    <row r="97" spans="2:65" s="13" customFormat="1" x14ac:dyDescent="0.3">
      <c r="B97" s="209"/>
      <c r="D97" s="195" t="s">
        <v>230</v>
      </c>
      <c r="E97" s="210" t="s">
        <v>5</v>
      </c>
      <c r="F97" s="211" t="s">
        <v>242</v>
      </c>
      <c r="H97" s="212">
        <v>2</v>
      </c>
      <c r="I97" s="213"/>
      <c r="L97" s="209"/>
      <c r="M97" s="214"/>
      <c r="N97" s="215"/>
      <c r="O97" s="215"/>
      <c r="P97" s="215"/>
      <c r="Q97" s="215"/>
      <c r="R97" s="215"/>
      <c r="S97" s="215"/>
      <c r="T97" s="216"/>
      <c r="AT97" s="210" t="s">
        <v>230</v>
      </c>
      <c r="AU97" s="210" t="s">
        <v>82</v>
      </c>
      <c r="AV97" s="13" t="s">
        <v>161</v>
      </c>
      <c r="AW97" s="13" t="s">
        <v>35</v>
      </c>
      <c r="AX97" s="13" t="s">
        <v>80</v>
      </c>
      <c r="AY97" s="210" t="s">
        <v>144</v>
      </c>
    </row>
    <row r="98" spans="2:65" s="1" customFormat="1" ht="25.5" customHeight="1" x14ac:dyDescent="0.3">
      <c r="B98" s="182"/>
      <c r="C98" s="183" t="s">
        <v>161</v>
      </c>
      <c r="D98" s="183" t="s">
        <v>147</v>
      </c>
      <c r="E98" s="184" t="s">
        <v>863</v>
      </c>
      <c r="F98" s="185" t="s">
        <v>864</v>
      </c>
      <c r="G98" s="186" t="s">
        <v>631</v>
      </c>
      <c r="H98" s="187">
        <v>2160</v>
      </c>
      <c r="I98" s="188"/>
      <c r="J98" s="189">
        <f>ROUND(I98*H98,2)</f>
        <v>0</v>
      </c>
      <c r="K98" s="185" t="s">
        <v>227</v>
      </c>
      <c r="L98" s="42"/>
      <c r="M98" s="190" t="s">
        <v>5</v>
      </c>
      <c r="N98" s="191" t="s">
        <v>43</v>
      </c>
      <c r="O98" s="43"/>
      <c r="P98" s="192">
        <f>O98*H98</f>
        <v>0</v>
      </c>
      <c r="Q98" s="192">
        <v>0</v>
      </c>
      <c r="R98" s="192">
        <f>Q98*H98</f>
        <v>0</v>
      </c>
      <c r="S98" s="192">
        <v>0</v>
      </c>
      <c r="T98" s="193">
        <f>S98*H98</f>
        <v>0</v>
      </c>
      <c r="AR98" s="25" t="s">
        <v>161</v>
      </c>
      <c r="AT98" s="25" t="s">
        <v>147</v>
      </c>
      <c r="AU98" s="25" t="s">
        <v>82</v>
      </c>
      <c r="AY98" s="25" t="s">
        <v>144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25" t="s">
        <v>80</v>
      </c>
      <c r="BK98" s="194">
        <f>ROUND(I98*H98,2)</f>
        <v>0</v>
      </c>
      <c r="BL98" s="25" t="s">
        <v>161</v>
      </c>
      <c r="BM98" s="25" t="s">
        <v>865</v>
      </c>
    </row>
    <row r="99" spans="2:65" s="1" customFormat="1" ht="27" x14ac:dyDescent="0.3">
      <c r="B99" s="42"/>
      <c r="D99" s="195" t="s">
        <v>153</v>
      </c>
      <c r="F99" s="196" t="s">
        <v>866</v>
      </c>
      <c r="I99" s="157"/>
      <c r="L99" s="42"/>
      <c r="M99" s="197"/>
      <c r="N99" s="43"/>
      <c r="O99" s="43"/>
      <c r="P99" s="43"/>
      <c r="Q99" s="43"/>
      <c r="R99" s="43"/>
      <c r="S99" s="43"/>
      <c r="T99" s="71"/>
      <c r="AT99" s="25" t="s">
        <v>153</v>
      </c>
      <c r="AU99" s="25" t="s">
        <v>82</v>
      </c>
    </row>
    <row r="100" spans="2:65" s="12" customFormat="1" x14ac:dyDescent="0.3">
      <c r="B100" s="201"/>
      <c r="D100" s="195" t="s">
        <v>230</v>
      </c>
      <c r="E100" s="202" t="s">
        <v>5</v>
      </c>
      <c r="F100" s="203" t="s">
        <v>867</v>
      </c>
      <c r="H100" s="204">
        <v>2160</v>
      </c>
      <c r="I100" s="205"/>
      <c r="L100" s="201"/>
      <c r="M100" s="206"/>
      <c r="N100" s="207"/>
      <c r="O100" s="207"/>
      <c r="P100" s="207"/>
      <c r="Q100" s="207"/>
      <c r="R100" s="207"/>
      <c r="S100" s="207"/>
      <c r="T100" s="208"/>
      <c r="AT100" s="202" t="s">
        <v>230</v>
      </c>
      <c r="AU100" s="202" t="s">
        <v>82</v>
      </c>
      <c r="AV100" s="12" t="s">
        <v>82</v>
      </c>
      <c r="AW100" s="12" t="s">
        <v>35</v>
      </c>
      <c r="AX100" s="12" t="s">
        <v>80</v>
      </c>
      <c r="AY100" s="202" t="s">
        <v>144</v>
      </c>
    </row>
    <row r="101" spans="2:65" s="1" customFormat="1" ht="25.5" customHeight="1" x14ac:dyDescent="0.3">
      <c r="B101" s="182"/>
      <c r="C101" s="183" t="s">
        <v>143</v>
      </c>
      <c r="D101" s="183" t="s">
        <v>147</v>
      </c>
      <c r="E101" s="184" t="s">
        <v>868</v>
      </c>
      <c r="F101" s="185" t="s">
        <v>869</v>
      </c>
      <c r="G101" s="186" t="s">
        <v>631</v>
      </c>
      <c r="H101" s="187">
        <v>180</v>
      </c>
      <c r="I101" s="188"/>
      <c r="J101" s="189">
        <f>ROUND(I101*H101,2)</f>
        <v>0</v>
      </c>
      <c r="K101" s="185" t="s">
        <v>5</v>
      </c>
      <c r="L101" s="42"/>
      <c r="M101" s="190" t="s">
        <v>5</v>
      </c>
      <c r="N101" s="191" t="s">
        <v>43</v>
      </c>
      <c r="O101" s="43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25" t="s">
        <v>161</v>
      </c>
      <c r="AT101" s="25" t="s">
        <v>147</v>
      </c>
      <c r="AU101" s="25" t="s">
        <v>82</v>
      </c>
      <c r="AY101" s="25" t="s">
        <v>144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5" t="s">
        <v>80</v>
      </c>
      <c r="BK101" s="194">
        <f>ROUND(I101*H101,2)</f>
        <v>0</v>
      </c>
      <c r="BL101" s="25" t="s">
        <v>161</v>
      </c>
      <c r="BM101" s="25" t="s">
        <v>870</v>
      </c>
    </row>
    <row r="102" spans="2:65" s="1" customFormat="1" ht="27" x14ac:dyDescent="0.3">
      <c r="B102" s="42"/>
      <c r="D102" s="195" t="s">
        <v>153</v>
      </c>
      <c r="F102" s="196" t="s">
        <v>871</v>
      </c>
      <c r="I102" s="157"/>
      <c r="L102" s="42"/>
      <c r="M102" s="197"/>
      <c r="N102" s="43"/>
      <c r="O102" s="43"/>
      <c r="P102" s="43"/>
      <c r="Q102" s="43"/>
      <c r="R102" s="43"/>
      <c r="S102" s="43"/>
      <c r="T102" s="71"/>
      <c r="AT102" s="25" t="s">
        <v>153</v>
      </c>
      <c r="AU102" s="25" t="s">
        <v>82</v>
      </c>
    </row>
    <row r="103" spans="2:65" s="12" customFormat="1" x14ac:dyDescent="0.3">
      <c r="B103" s="201"/>
      <c r="D103" s="195" t="s">
        <v>230</v>
      </c>
      <c r="E103" s="202" t="s">
        <v>5</v>
      </c>
      <c r="F103" s="203" t="s">
        <v>872</v>
      </c>
      <c r="H103" s="204">
        <v>180</v>
      </c>
      <c r="I103" s="205"/>
      <c r="L103" s="201"/>
      <c r="M103" s="206"/>
      <c r="N103" s="207"/>
      <c r="O103" s="207"/>
      <c r="P103" s="207"/>
      <c r="Q103" s="207"/>
      <c r="R103" s="207"/>
      <c r="S103" s="207"/>
      <c r="T103" s="208"/>
      <c r="AT103" s="202" t="s">
        <v>230</v>
      </c>
      <c r="AU103" s="202" t="s">
        <v>82</v>
      </c>
      <c r="AV103" s="12" t="s">
        <v>82</v>
      </c>
      <c r="AW103" s="12" t="s">
        <v>35</v>
      </c>
      <c r="AX103" s="12" t="s">
        <v>80</v>
      </c>
      <c r="AY103" s="202" t="s">
        <v>144</v>
      </c>
    </row>
    <row r="104" spans="2:65" s="1" customFormat="1" ht="25.5" customHeight="1" x14ac:dyDescent="0.3">
      <c r="B104" s="182"/>
      <c r="C104" s="183" t="s">
        <v>168</v>
      </c>
      <c r="D104" s="183" t="s">
        <v>147</v>
      </c>
      <c r="E104" s="184" t="s">
        <v>873</v>
      </c>
      <c r="F104" s="185" t="s">
        <v>874</v>
      </c>
      <c r="G104" s="186" t="s">
        <v>631</v>
      </c>
      <c r="H104" s="187">
        <v>360</v>
      </c>
      <c r="I104" s="188"/>
      <c r="J104" s="189">
        <f>ROUND(I104*H104,2)</f>
        <v>0</v>
      </c>
      <c r="K104" s="185" t="s">
        <v>5</v>
      </c>
      <c r="L104" s="42"/>
      <c r="M104" s="190" t="s">
        <v>5</v>
      </c>
      <c r="N104" s="191" t="s">
        <v>43</v>
      </c>
      <c r="O104" s="43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25" t="s">
        <v>161</v>
      </c>
      <c r="AT104" s="25" t="s">
        <v>147</v>
      </c>
      <c r="AU104" s="25" t="s">
        <v>82</v>
      </c>
      <c r="AY104" s="25" t="s">
        <v>144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25" t="s">
        <v>80</v>
      </c>
      <c r="BK104" s="194">
        <f>ROUND(I104*H104,2)</f>
        <v>0</v>
      </c>
      <c r="BL104" s="25" t="s">
        <v>161</v>
      </c>
      <c r="BM104" s="25" t="s">
        <v>875</v>
      </c>
    </row>
    <row r="105" spans="2:65" s="1" customFormat="1" ht="27" x14ac:dyDescent="0.3">
      <c r="B105" s="42"/>
      <c r="D105" s="195" t="s">
        <v>153</v>
      </c>
      <c r="F105" s="196" t="s">
        <v>876</v>
      </c>
      <c r="I105" s="157"/>
      <c r="L105" s="42"/>
      <c r="M105" s="197"/>
      <c r="N105" s="43"/>
      <c r="O105" s="43"/>
      <c r="P105" s="43"/>
      <c r="Q105" s="43"/>
      <c r="R105" s="43"/>
      <c r="S105" s="43"/>
      <c r="T105" s="71"/>
      <c r="AT105" s="25" t="s">
        <v>153</v>
      </c>
      <c r="AU105" s="25" t="s">
        <v>82</v>
      </c>
    </row>
    <row r="106" spans="2:65" s="12" customFormat="1" x14ac:dyDescent="0.3">
      <c r="B106" s="201"/>
      <c r="D106" s="195" t="s">
        <v>230</v>
      </c>
      <c r="E106" s="202" t="s">
        <v>5</v>
      </c>
      <c r="F106" s="203" t="s">
        <v>877</v>
      </c>
      <c r="H106" s="204">
        <v>360</v>
      </c>
      <c r="I106" s="205"/>
      <c r="L106" s="201"/>
      <c r="M106" s="206"/>
      <c r="N106" s="207"/>
      <c r="O106" s="207"/>
      <c r="P106" s="207"/>
      <c r="Q106" s="207"/>
      <c r="R106" s="207"/>
      <c r="S106" s="207"/>
      <c r="T106" s="208"/>
      <c r="AT106" s="202" t="s">
        <v>230</v>
      </c>
      <c r="AU106" s="202" t="s">
        <v>82</v>
      </c>
      <c r="AV106" s="12" t="s">
        <v>82</v>
      </c>
      <c r="AW106" s="12" t="s">
        <v>35</v>
      </c>
      <c r="AX106" s="12" t="s">
        <v>80</v>
      </c>
      <c r="AY106" s="202" t="s">
        <v>144</v>
      </c>
    </row>
    <row r="107" spans="2:65" s="1" customFormat="1" ht="16.5" customHeight="1" x14ac:dyDescent="0.3">
      <c r="B107" s="182"/>
      <c r="C107" s="183" t="s">
        <v>172</v>
      </c>
      <c r="D107" s="183" t="s">
        <v>147</v>
      </c>
      <c r="E107" s="184" t="s">
        <v>878</v>
      </c>
      <c r="F107" s="185" t="s">
        <v>879</v>
      </c>
      <c r="G107" s="186" t="s">
        <v>631</v>
      </c>
      <c r="H107" s="187">
        <v>1</v>
      </c>
      <c r="I107" s="188"/>
      <c r="J107" s="189">
        <f>ROUND(I107*H107,2)</f>
        <v>0</v>
      </c>
      <c r="K107" s="185" t="s">
        <v>5</v>
      </c>
      <c r="L107" s="42"/>
      <c r="M107" s="190" t="s">
        <v>5</v>
      </c>
      <c r="N107" s="191" t="s">
        <v>43</v>
      </c>
      <c r="O107" s="43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25" t="s">
        <v>161</v>
      </c>
      <c r="AT107" s="25" t="s">
        <v>147</v>
      </c>
      <c r="AU107" s="25" t="s">
        <v>82</v>
      </c>
      <c r="AY107" s="25" t="s">
        <v>144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5" t="s">
        <v>80</v>
      </c>
      <c r="BK107" s="194">
        <f>ROUND(I107*H107,2)</f>
        <v>0</v>
      </c>
      <c r="BL107" s="25" t="s">
        <v>161</v>
      </c>
      <c r="BM107" s="25" t="s">
        <v>880</v>
      </c>
    </row>
    <row r="108" spans="2:65" s="1" customFormat="1" ht="27" x14ac:dyDescent="0.3">
      <c r="B108" s="42"/>
      <c r="D108" s="195" t="s">
        <v>153</v>
      </c>
      <c r="F108" s="196" t="s">
        <v>881</v>
      </c>
      <c r="I108" s="157"/>
      <c r="L108" s="42"/>
      <c r="M108" s="197"/>
      <c r="N108" s="43"/>
      <c r="O108" s="43"/>
      <c r="P108" s="43"/>
      <c r="Q108" s="43"/>
      <c r="R108" s="43"/>
      <c r="S108" s="43"/>
      <c r="T108" s="71"/>
      <c r="AT108" s="25" t="s">
        <v>153</v>
      </c>
      <c r="AU108" s="25" t="s">
        <v>82</v>
      </c>
    </row>
    <row r="109" spans="2:65" s="12" customFormat="1" x14ac:dyDescent="0.3">
      <c r="B109" s="201"/>
      <c r="D109" s="195" t="s">
        <v>230</v>
      </c>
      <c r="E109" s="202" t="s">
        <v>5</v>
      </c>
      <c r="F109" s="203" t="s">
        <v>882</v>
      </c>
      <c r="H109" s="204">
        <v>1</v>
      </c>
      <c r="I109" s="205"/>
      <c r="L109" s="201"/>
      <c r="M109" s="206"/>
      <c r="N109" s="207"/>
      <c r="O109" s="207"/>
      <c r="P109" s="207"/>
      <c r="Q109" s="207"/>
      <c r="R109" s="207"/>
      <c r="S109" s="207"/>
      <c r="T109" s="208"/>
      <c r="AT109" s="202" t="s">
        <v>230</v>
      </c>
      <c r="AU109" s="202" t="s">
        <v>82</v>
      </c>
      <c r="AV109" s="12" t="s">
        <v>82</v>
      </c>
      <c r="AW109" s="12" t="s">
        <v>35</v>
      </c>
      <c r="AX109" s="12" t="s">
        <v>80</v>
      </c>
      <c r="AY109" s="202" t="s">
        <v>144</v>
      </c>
    </row>
    <row r="110" spans="2:65" s="1" customFormat="1" ht="25.5" customHeight="1" x14ac:dyDescent="0.3">
      <c r="B110" s="182"/>
      <c r="C110" s="183" t="s">
        <v>176</v>
      </c>
      <c r="D110" s="183" t="s">
        <v>147</v>
      </c>
      <c r="E110" s="184" t="s">
        <v>883</v>
      </c>
      <c r="F110" s="185" t="s">
        <v>884</v>
      </c>
      <c r="G110" s="186" t="s">
        <v>631</v>
      </c>
      <c r="H110" s="187">
        <v>180</v>
      </c>
      <c r="I110" s="188"/>
      <c r="J110" s="189">
        <f>ROUND(I110*H110,2)</f>
        <v>0</v>
      </c>
      <c r="K110" s="185" t="s">
        <v>5</v>
      </c>
      <c r="L110" s="42"/>
      <c r="M110" s="190" t="s">
        <v>5</v>
      </c>
      <c r="N110" s="191" t="s">
        <v>43</v>
      </c>
      <c r="O110" s="43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AR110" s="25" t="s">
        <v>161</v>
      </c>
      <c r="AT110" s="25" t="s">
        <v>147</v>
      </c>
      <c r="AU110" s="25" t="s">
        <v>82</v>
      </c>
      <c r="AY110" s="25" t="s">
        <v>144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25" t="s">
        <v>80</v>
      </c>
      <c r="BK110" s="194">
        <f>ROUND(I110*H110,2)</f>
        <v>0</v>
      </c>
      <c r="BL110" s="25" t="s">
        <v>161</v>
      </c>
      <c r="BM110" s="25" t="s">
        <v>885</v>
      </c>
    </row>
    <row r="111" spans="2:65" s="1" customFormat="1" ht="27" x14ac:dyDescent="0.3">
      <c r="B111" s="42"/>
      <c r="D111" s="195" t="s">
        <v>153</v>
      </c>
      <c r="F111" s="196" t="s">
        <v>886</v>
      </c>
      <c r="I111" s="157"/>
      <c r="L111" s="42"/>
      <c r="M111" s="197"/>
      <c r="N111" s="43"/>
      <c r="O111" s="43"/>
      <c r="P111" s="43"/>
      <c r="Q111" s="43"/>
      <c r="R111" s="43"/>
      <c r="S111" s="43"/>
      <c r="T111" s="71"/>
      <c r="AT111" s="25" t="s">
        <v>153</v>
      </c>
      <c r="AU111" s="25" t="s">
        <v>82</v>
      </c>
    </row>
    <row r="112" spans="2:65" s="12" customFormat="1" x14ac:dyDescent="0.3">
      <c r="B112" s="201"/>
      <c r="D112" s="195" t="s">
        <v>230</v>
      </c>
      <c r="E112" s="202" t="s">
        <v>5</v>
      </c>
      <c r="F112" s="203" t="s">
        <v>887</v>
      </c>
      <c r="H112" s="204">
        <v>180</v>
      </c>
      <c r="I112" s="205"/>
      <c r="L112" s="201"/>
      <c r="M112" s="206"/>
      <c r="N112" s="207"/>
      <c r="O112" s="207"/>
      <c r="P112" s="207"/>
      <c r="Q112" s="207"/>
      <c r="R112" s="207"/>
      <c r="S112" s="207"/>
      <c r="T112" s="208"/>
      <c r="AT112" s="202" t="s">
        <v>230</v>
      </c>
      <c r="AU112" s="202" t="s">
        <v>82</v>
      </c>
      <c r="AV112" s="12" t="s">
        <v>82</v>
      </c>
      <c r="AW112" s="12" t="s">
        <v>35</v>
      </c>
      <c r="AX112" s="12" t="s">
        <v>80</v>
      </c>
      <c r="AY112" s="202" t="s">
        <v>144</v>
      </c>
    </row>
    <row r="113" spans="2:65" s="1" customFormat="1" ht="16.5" customHeight="1" x14ac:dyDescent="0.3">
      <c r="B113" s="182"/>
      <c r="C113" s="183" t="s">
        <v>180</v>
      </c>
      <c r="D113" s="183" t="s">
        <v>147</v>
      </c>
      <c r="E113" s="184" t="s">
        <v>888</v>
      </c>
      <c r="F113" s="185" t="s">
        <v>889</v>
      </c>
      <c r="G113" s="186" t="s">
        <v>631</v>
      </c>
      <c r="H113" s="187">
        <v>41</v>
      </c>
      <c r="I113" s="188"/>
      <c r="J113" s="189">
        <f>ROUND(I113*H113,2)</f>
        <v>0</v>
      </c>
      <c r="K113" s="185" t="s">
        <v>227</v>
      </c>
      <c r="L113" s="42"/>
      <c r="M113" s="190" t="s">
        <v>5</v>
      </c>
      <c r="N113" s="191" t="s">
        <v>43</v>
      </c>
      <c r="O113" s="43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AR113" s="25" t="s">
        <v>161</v>
      </c>
      <c r="AT113" s="25" t="s">
        <v>147</v>
      </c>
      <c r="AU113" s="25" t="s">
        <v>82</v>
      </c>
      <c r="AY113" s="25" t="s">
        <v>144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25" t="s">
        <v>80</v>
      </c>
      <c r="BK113" s="194">
        <f>ROUND(I113*H113,2)</f>
        <v>0</v>
      </c>
      <c r="BL113" s="25" t="s">
        <v>161</v>
      </c>
      <c r="BM113" s="25" t="s">
        <v>890</v>
      </c>
    </row>
    <row r="114" spans="2:65" s="1" customFormat="1" x14ac:dyDescent="0.3">
      <c r="B114" s="42"/>
      <c r="D114" s="195" t="s">
        <v>153</v>
      </c>
      <c r="F114" s="196" t="s">
        <v>891</v>
      </c>
      <c r="I114" s="157"/>
      <c r="L114" s="42"/>
      <c r="M114" s="197"/>
      <c r="N114" s="43"/>
      <c r="O114" s="43"/>
      <c r="P114" s="43"/>
      <c r="Q114" s="43"/>
      <c r="R114" s="43"/>
      <c r="S114" s="43"/>
      <c r="T114" s="71"/>
      <c r="AT114" s="25" t="s">
        <v>153</v>
      </c>
      <c r="AU114" s="25" t="s">
        <v>82</v>
      </c>
    </row>
    <row r="115" spans="2:65" s="12" customFormat="1" x14ac:dyDescent="0.3">
      <c r="B115" s="201"/>
      <c r="D115" s="195" t="s">
        <v>230</v>
      </c>
      <c r="E115" s="202" t="s">
        <v>5</v>
      </c>
      <c r="F115" s="203" t="s">
        <v>892</v>
      </c>
      <c r="H115" s="204">
        <v>41</v>
      </c>
      <c r="I115" s="205"/>
      <c r="L115" s="201"/>
      <c r="M115" s="206"/>
      <c r="N115" s="207"/>
      <c r="O115" s="207"/>
      <c r="P115" s="207"/>
      <c r="Q115" s="207"/>
      <c r="R115" s="207"/>
      <c r="S115" s="207"/>
      <c r="T115" s="208"/>
      <c r="AT115" s="202" t="s">
        <v>230</v>
      </c>
      <c r="AU115" s="202" t="s">
        <v>82</v>
      </c>
      <c r="AV115" s="12" t="s">
        <v>82</v>
      </c>
      <c r="AW115" s="12" t="s">
        <v>35</v>
      </c>
      <c r="AX115" s="12" t="s">
        <v>80</v>
      </c>
      <c r="AY115" s="202" t="s">
        <v>144</v>
      </c>
    </row>
    <row r="116" spans="2:65" s="1" customFormat="1" ht="25.5" customHeight="1" x14ac:dyDescent="0.3">
      <c r="B116" s="182"/>
      <c r="C116" s="183" t="s">
        <v>186</v>
      </c>
      <c r="D116" s="183" t="s">
        <v>147</v>
      </c>
      <c r="E116" s="184" t="s">
        <v>893</v>
      </c>
      <c r="F116" s="185" t="s">
        <v>894</v>
      </c>
      <c r="G116" s="186" t="s">
        <v>631</v>
      </c>
      <c r="H116" s="187">
        <v>5</v>
      </c>
      <c r="I116" s="188"/>
      <c r="J116" s="189">
        <f>ROUND(I116*H116,2)</f>
        <v>0</v>
      </c>
      <c r="K116" s="185" t="s">
        <v>5</v>
      </c>
      <c r="L116" s="42"/>
      <c r="M116" s="190" t="s">
        <v>5</v>
      </c>
      <c r="N116" s="191" t="s">
        <v>43</v>
      </c>
      <c r="O116" s="43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AR116" s="25" t="s">
        <v>161</v>
      </c>
      <c r="AT116" s="25" t="s">
        <v>147</v>
      </c>
      <c r="AU116" s="25" t="s">
        <v>82</v>
      </c>
      <c r="AY116" s="25" t="s">
        <v>144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25" t="s">
        <v>80</v>
      </c>
      <c r="BK116" s="194">
        <f>ROUND(I116*H116,2)</f>
        <v>0</v>
      </c>
      <c r="BL116" s="25" t="s">
        <v>161</v>
      </c>
      <c r="BM116" s="25" t="s">
        <v>895</v>
      </c>
    </row>
    <row r="117" spans="2:65" s="1" customFormat="1" ht="27" x14ac:dyDescent="0.3">
      <c r="B117" s="42"/>
      <c r="D117" s="195" t="s">
        <v>153</v>
      </c>
      <c r="F117" s="196" t="s">
        <v>896</v>
      </c>
      <c r="I117" s="157"/>
      <c r="L117" s="42"/>
      <c r="M117" s="197"/>
      <c r="N117" s="43"/>
      <c r="O117" s="43"/>
      <c r="P117" s="43"/>
      <c r="Q117" s="43"/>
      <c r="R117" s="43"/>
      <c r="S117" s="43"/>
      <c r="T117" s="71"/>
      <c r="AT117" s="25" t="s">
        <v>153</v>
      </c>
      <c r="AU117" s="25" t="s">
        <v>82</v>
      </c>
    </row>
    <row r="118" spans="2:65" s="12" customFormat="1" x14ac:dyDescent="0.3">
      <c r="B118" s="201"/>
      <c r="D118" s="195" t="s">
        <v>230</v>
      </c>
      <c r="E118" s="202" t="s">
        <v>5</v>
      </c>
      <c r="F118" s="203" t="s">
        <v>897</v>
      </c>
      <c r="H118" s="204">
        <v>5</v>
      </c>
      <c r="I118" s="205"/>
      <c r="L118" s="201"/>
      <c r="M118" s="206"/>
      <c r="N118" s="207"/>
      <c r="O118" s="207"/>
      <c r="P118" s="207"/>
      <c r="Q118" s="207"/>
      <c r="R118" s="207"/>
      <c r="S118" s="207"/>
      <c r="T118" s="208"/>
      <c r="AT118" s="202" t="s">
        <v>230</v>
      </c>
      <c r="AU118" s="202" t="s">
        <v>82</v>
      </c>
      <c r="AV118" s="12" t="s">
        <v>82</v>
      </c>
      <c r="AW118" s="12" t="s">
        <v>35</v>
      </c>
      <c r="AX118" s="12" t="s">
        <v>80</v>
      </c>
      <c r="AY118" s="202" t="s">
        <v>144</v>
      </c>
    </row>
    <row r="119" spans="2:65" s="1" customFormat="1" ht="16.5" customHeight="1" x14ac:dyDescent="0.3">
      <c r="B119" s="182"/>
      <c r="C119" s="183" t="s">
        <v>189</v>
      </c>
      <c r="D119" s="183" t="s">
        <v>147</v>
      </c>
      <c r="E119" s="184" t="s">
        <v>898</v>
      </c>
      <c r="F119" s="185" t="s">
        <v>899</v>
      </c>
      <c r="G119" s="186" t="s">
        <v>631</v>
      </c>
      <c r="H119" s="187">
        <v>7380</v>
      </c>
      <c r="I119" s="188"/>
      <c r="J119" s="189">
        <f>ROUND(I119*H119,2)</f>
        <v>0</v>
      </c>
      <c r="K119" s="185" t="s">
        <v>227</v>
      </c>
      <c r="L119" s="42"/>
      <c r="M119" s="190" t="s">
        <v>5</v>
      </c>
      <c r="N119" s="191" t="s">
        <v>43</v>
      </c>
      <c r="O119" s="43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AR119" s="25" t="s">
        <v>161</v>
      </c>
      <c r="AT119" s="25" t="s">
        <v>147</v>
      </c>
      <c r="AU119" s="25" t="s">
        <v>82</v>
      </c>
      <c r="AY119" s="25" t="s">
        <v>144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25" t="s">
        <v>80</v>
      </c>
      <c r="BK119" s="194">
        <f>ROUND(I119*H119,2)</f>
        <v>0</v>
      </c>
      <c r="BL119" s="25" t="s">
        <v>161</v>
      </c>
      <c r="BM119" s="25" t="s">
        <v>900</v>
      </c>
    </row>
    <row r="120" spans="2:65" s="1" customFormat="1" ht="27" x14ac:dyDescent="0.3">
      <c r="B120" s="42"/>
      <c r="D120" s="195" t="s">
        <v>153</v>
      </c>
      <c r="F120" s="196" t="s">
        <v>901</v>
      </c>
      <c r="I120" s="157"/>
      <c r="L120" s="42"/>
      <c r="M120" s="197"/>
      <c r="N120" s="43"/>
      <c r="O120" s="43"/>
      <c r="P120" s="43"/>
      <c r="Q120" s="43"/>
      <c r="R120" s="43"/>
      <c r="S120" s="43"/>
      <c r="T120" s="71"/>
      <c r="AT120" s="25" t="s">
        <v>153</v>
      </c>
      <c r="AU120" s="25" t="s">
        <v>82</v>
      </c>
    </row>
    <row r="121" spans="2:65" s="12" customFormat="1" x14ac:dyDescent="0.3">
      <c r="B121" s="201"/>
      <c r="D121" s="195" t="s">
        <v>230</v>
      </c>
      <c r="E121" s="202" t="s">
        <v>5</v>
      </c>
      <c r="F121" s="203" t="s">
        <v>902</v>
      </c>
      <c r="H121" s="204">
        <v>7380</v>
      </c>
      <c r="I121" s="205"/>
      <c r="L121" s="201"/>
      <c r="M121" s="206"/>
      <c r="N121" s="207"/>
      <c r="O121" s="207"/>
      <c r="P121" s="207"/>
      <c r="Q121" s="207"/>
      <c r="R121" s="207"/>
      <c r="S121" s="207"/>
      <c r="T121" s="208"/>
      <c r="AT121" s="202" t="s">
        <v>230</v>
      </c>
      <c r="AU121" s="202" t="s">
        <v>82</v>
      </c>
      <c r="AV121" s="12" t="s">
        <v>82</v>
      </c>
      <c r="AW121" s="12" t="s">
        <v>35</v>
      </c>
      <c r="AX121" s="12" t="s">
        <v>80</v>
      </c>
      <c r="AY121" s="202" t="s">
        <v>144</v>
      </c>
    </row>
    <row r="122" spans="2:65" s="1" customFormat="1" ht="25.5" customHeight="1" x14ac:dyDescent="0.3">
      <c r="B122" s="182"/>
      <c r="C122" s="183" t="s">
        <v>195</v>
      </c>
      <c r="D122" s="183" t="s">
        <v>147</v>
      </c>
      <c r="E122" s="184" t="s">
        <v>903</v>
      </c>
      <c r="F122" s="185" t="s">
        <v>904</v>
      </c>
      <c r="G122" s="186" t="s">
        <v>631</v>
      </c>
      <c r="H122" s="187">
        <v>900</v>
      </c>
      <c r="I122" s="188"/>
      <c r="J122" s="189">
        <f>ROUND(I122*H122,2)</f>
        <v>0</v>
      </c>
      <c r="K122" s="185" t="s">
        <v>5</v>
      </c>
      <c r="L122" s="42"/>
      <c r="M122" s="190" t="s">
        <v>5</v>
      </c>
      <c r="N122" s="191" t="s">
        <v>43</v>
      </c>
      <c r="O122" s="43"/>
      <c r="P122" s="192">
        <f>O122*H122</f>
        <v>0</v>
      </c>
      <c r="Q122" s="192">
        <v>0</v>
      </c>
      <c r="R122" s="192">
        <f>Q122*H122</f>
        <v>0</v>
      </c>
      <c r="S122" s="192">
        <v>0</v>
      </c>
      <c r="T122" s="193">
        <f>S122*H122</f>
        <v>0</v>
      </c>
      <c r="AR122" s="25" t="s">
        <v>161</v>
      </c>
      <c r="AT122" s="25" t="s">
        <v>147</v>
      </c>
      <c r="AU122" s="25" t="s">
        <v>82</v>
      </c>
      <c r="AY122" s="25" t="s">
        <v>144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25" t="s">
        <v>80</v>
      </c>
      <c r="BK122" s="194">
        <f>ROUND(I122*H122,2)</f>
        <v>0</v>
      </c>
      <c r="BL122" s="25" t="s">
        <v>161</v>
      </c>
      <c r="BM122" s="25" t="s">
        <v>905</v>
      </c>
    </row>
    <row r="123" spans="2:65" s="1" customFormat="1" ht="27" x14ac:dyDescent="0.3">
      <c r="B123" s="42"/>
      <c r="D123" s="195" t="s">
        <v>153</v>
      </c>
      <c r="F123" s="196" t="s">
        <v>906</v>
      </c>
      <c r="I123" s="157"/>
      <c r="L123" s="42"/>
      <c r="M123" s="197"/>
      <c r="N123" s="43"/>
      <c r="O123" s="43"/>
      <c r="P123" s="43"/>
      <c r="Q123" s="43"/>
      <c r="R123" s="43"/>
      <c r="S123" s="43"/>
      <c r="T123" s="71"/>
      <c r="AT123" s="25" t="s">
        <v>153</v>
      </c>
      <c r="AU123" s="25" t="s">
        <v>82</v>
      </c>
    </row>
    <row r="124" spans="2:65" s="12" customFormat="1" x14ac:dyDescent="0.3">
      <c r="B124" s="201"/>
      <c r="D124" s="195" t="s">
        <v>230</v>
      </c>
      <c r="E124" s="202" t="s">
        <v>5</v>
      </c>
      <c r="F124" s="203" t="s">
        <v>907</v>
      </c>
      <c r="H124" s="204">
        <v>900</v>
      </c>
      <c r="I124" s="205"/>
      <c r="L124" s="201"/>
      <c r="M124" s="206"/>
      <c r="N124" s="207"/>
      <c r="O124" s="207"/>
      <c r="P124" s="207"/>
      <c r="Q124" s="207"/>
      <c r="R124" s="207"/>
      <c r="S124" s="207"/>
      <c r="T124" s="208"/>
      <c r="AT124" s="202" t="s">
        <v>230</v>
      </c>
      <c r="AU124" s="202" t="s">
        <v>82</v>
      </c>
      <c r="AV124" s="12" t="s">
        <v>82</v>
      </c>
      <c r="AW124" s="12" t="s">
        <v>35</v>
      </c>
      <c r="AX124" s="12" t="s">
        <v>80</v>
      </c>
      <c r="AY124" s="202" t="s">
        <v>144</v>
      </c>
    </row>
    <row r="125" spans="2:65" s="1" customFormat="1" ht="16.5" customHeight="1" x14ac:dyDescent="0.3">
      <c r="B125" s="182"/>
      <c r="C125" s="183" t="s">
        <v>199</v>
      </c>
      <c r="D125" s="183" t="s">
        <v>147</v>
      </c>
      <c r="E125" s="184" t="s">
        <v>908</v>
      </c>
      <c r="F125" s="185" t="s">
        <v>909</v>
      </c>
      <c r="G125" s="186" t="s">
        <v>631</v>
      </c>
      <c r="H125" s="187">
        <v>5</v>
      </c>
      <c r="I125" s="188"/>
      <c r="J125" s="189">
        <f>ROUND(I125*H125,2)</f>
        <v>0</v>
      </c>
      <c r="K125" s="185" t="s">
        <v>227</v>
      </c>
      <c r="L125" s="42"/>
      <c r="M125" s="190" t="s">
        <v>5</v>
      </c>
      <c r="N125" s="191" t="s">
        <v>43</v>
      </c>
      <c r="O125" s="43"/>
      <c r="P125" s="192">
        <f>O125*H125</f>
        <v>0</v>
      </c>
      <c r="Q125" s="192">
        <v>0</v>
      </c>
      <c r="R125" s="192">
        <f>Q125*H125</f>
        <v>0</v>
      </c>
      <c r="S125" s="192">
        <v>0</v>
      </c>
      <c r="T125" s="193">
        <f>S125*H125</f>
        <v>0</v>
      </c>
      <c r="AR125" s="25" t="s">
        <v>161</v>
      </c>
      <c r="AT125" s="25" t="s">
        <v>147</v>
      </c>
      <c r="AU125" s="25" t="s">
        <v>82</v>
      </c>
      <c r="AY125" s="25" t="s">
        <v>144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25" t="s">
        <v>80</v>
      </c>
      <c r="BK125" s="194">
        <f>ROUND(I125*H125,2)</f>
        <v>0</v>
      </c>
      <c r="BL125" s="25" t="s">
        <v>161</v>
      </c>
      <c r="BM125" s="25" t="s">
        <v>910</v>
      </c>
    </row>
    <row r="126" spans="2:65" s="1" customFormat="1" x14ac:dyDescent="0.3">
      <c r="B126" s="42"/>
      <c r="D126" s="195" t="s">
        <v>153</v>
      </c>
      <c r="F126" s="196" t="s">
        <v>911</v>
      </c>
      <c r="I126" s="157"/>
      <c r="L126" s="42"/>
      <c r="M126" s="197"/>
      <c r="N126" s="43"/>
      <c r="O126" s="43"/>
      <c r="P126" s="43"/>
      <c r="Q126" s="43"/>
      <c r="R126" s="43"/>
      <c r="S126" s="43"/>
      <c r="T126" s="71"/>
      <c r="AT126" s="25" t="s">
        <v>153</v>
      </c>
      <c r="AU126" s="25" t="s">
        <v>82</v>
      </c>
    </row>
    <row r="127" spans="2:65" s="12" customFormat="1" x14ac:dyDescent="0.3">
      <c r="B127" s="201"/>
      <c r="D127" s="195" t="s">
        <v>230</v>
      </c>
      <c r="E127" s="202" t="s">
        <v>5</v>
      </c>
      <c r="F127" s="203" t="s">
        <v>897</v>
      </c>
      <c r="H127" s="204">
        <v>5</v>
      </c>
      <c r="I127" s="205"/>
      <c r="L127" s="201"/>
      <c r="M127" s="206"/>
      <c r="N127" s="207"/>
      <c r="O127" s="207"/>
      <c r="P127" s="207"/>
      <c r="Q127" s="207"/>
      <c r="R127" s="207"/>
      <c r="S127" s="207"/>
      <c r="T127" s="208"/>
      <c r="AT127" s="202" t="s">
        <v>230</v>
      </c>
      <c r="AU127" s="202" t="s">
        <v>82</v>
      </c>
      <c r="AV127" s="12" t="s">
        <v>82</v>
      </c>
      <c r="AW127" s="12" t="s">
        <v>35</v>
      </c>
      <c r="AX127" s="12" t="s">
        <v>80</v>
      </c>
      <c r="AY127" s="202" t="s">
        <v>144</v>
      </c>
    </row>
    <row r="128" spans="2:65" s="1" customFormat="1" ht="25.5" customHeight="1" x14ac:dyDescent="0.3">
      <c r="B128" s="182"/>
      <c r="C128" s="183" t="s">
        <v>206</v>
      </c>
      <c r="D128" s="183" t="s">
        <v>147</v>
      </c>
      <c r="E128" s="184" t="s">
        <v>912</v>
      </c>
      <c r="F128" s="185" t="s">
        <v>913</v>
      </c>
      <c r="G128" s="186" t="s">
        <v>631</v>
      </c>
      <c r="H128" s="187">
        <v>900</v>
      </c>
      <c r="I128" s="188"/>
      <c r="J128" s="189">
        <f>ROUND(I128*H128,2)</f>
        <v>0</v>
      </c>
      <c r="K128" s="185" t="s">
        <v>227</v>
      </c>
      <c r="L128" s="42"/>
      <c r="M128" s="190" t="s">
        <v>5</v>
      </c>
      <c r="N128" s="191" t="s">
        <v>43</v>
      </c>
      <c r="O128" s="43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AR128" s="25" t="s">
        <v>161</v>
      </c>
      <c r="AT128" s="25" t="s">
        <v>147</v>
      </c>
      <c r="AU128" s="25" t="s">
        <v>82</v>
      </c>
      <c r="AY128" s="25" t="s">
        <v>144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25" t="s">
        <v>80</v>
      </c>
      <c r="BK128" s="194">
        <f>ROUND(I128*H128,2)</f>
        <v>0</v>
      </c>
      <c r="BL128" s="25" t="s">
        <v>161</v>
      </c>
      <c r="BM128" s="25" t="s">
        <v>914</v>
      </c>
    </row>
    <row r="129" spans="2:65" s="1" customFormat="1" ht="27" x14ac:dyDescent="0.3">
      <c r="B129" s="42"/>
      <c r="D129" s="195" t="s">
        <v>153</v>
      </c>
      <c r="F129" s="196" t="s">
        <v>915</v>
      </c>
      <c r="I129" s="157"/>
      <c r="L129" s="42"/>
      <c r="M129" s="197"/>
      <c r="N129" s="43"/>
      <c r="O129" s="43"/>
      <c r="P129" s="43"/>
      <c r="Q129" s="43"/>
      <c r="R129" s="43"/>
      <c r="S129" s="43"/>
      <c r="T129" s="71"/>
      <c r="AT129" s="25" t="s">
        <v>153</v>
      </c>
      <c r="AU129" s="25" t="s">
        <v>82</v>
      </c>
    </row>
    <row r="130" spans="2:65" s="12" customFormat="1" x14ac:dyDescent="0.3">
      <c r="B130" s="201"/>
      <c r="D130" s="195" t="s">
        <v>230</v>
      </c>
      <c r="E130" s="202" t="s">
        <v>5</v>
      </c>
      <c r="F130" s="203" t="s">
        <v>907</v>
      </c>
      <c r="H130" s="204">
        <v>900</v>
      </c>
      <c r="I130" s="205"/>
      <c r="L130" s="201"/>
      <c r="M130" s="206"/>
      <c r="N130" s="207"/>
      <c r="O130" s="207"/>
      <c r="P130" s="207"/>
      <c r="Q130" s="207"/>
      <c r="R130" s="207"/>
      <c r="S130" s="207"/>
      <c r="T130" s="208"/>
      <c r="AT130" s="202" t="s">
        <v>230</v>
      </c>
      <c r="AU130" s="202" t="s">
        <v>82</v>
      </c>
      <c r="AV130" s="12" t="s">
        <v>82</v>
      </c>
      <c r="AW130" s="12" t="s">
        <v>35</v>
      </c>
      <c r="AX130" s="12" t="s">
        <v>80</v>
      </c>
      <c r="AY130" s="202" t="s">
        <v>144</v>
      </c>
    </row>
    <row r="131" spans="2:65" s="1" customFormat="1" ht="25.5" customHeight="1" x14ac:dyDescent="0.3">
      <c r="B131" s="182"/>
      <c r="C131" s="183" t="s">
        <v>11</v>
      </c>
      <c r="D131" s="183" t="s">
        <v>147</v>
      </c>
      <c r="E131" s="184" t="s">
        <v>916</v>
      </c>
      <c r="F131" s="185" t="s">
        <v>917</v>
      </c>
      <c r="G131" s="186" t="s">
        <v>631</v>
      </c>
      <c r="H131" s="187">
        <v>8</v>
      </c>
      <c r="I131" s="188"/>
      <c r="J131" s="189">
        <f>ROUND(I131*H131,2)</f>
        <v>0</v>
      </c>
      <c r="K131" s="185" t="s">
        <v>227</v>
      </c>
      <c r="L131" s="42"/>
      <c r="M131" s="190" t="s">
        <v>5</v>
      </c>
      <c r="N131" s="191" t="s">
        <v>43</v>
      </c>
      <c r="O131" s="43"/>
      <c r="P131" s="192">
        <f>O131*H131</f>
        <v>0</v>
      </c>
      <c r="Q131" s="192">
        <v>0</v>
      </c>
      <c r="R131" s="192">
        <f>Q131*H131</f>
        <v>0</v>
      </c>
      <c r="S131" s="192">
        <v>0</v>
      </c>
      <c r="T131" s="193">
        <f>S131*H131</f>
        <v>0</v>
      </c>
      <c r="AR131" s="25" t="s">
        <v>161</v>
      </c>
      <c r="AT131" s="25" t="s">
        <v>147</v>
      </c>
      <c r="AU131" s="25" t="s">
        <v>82</v>
      </c>
      <c r="AY131" s="25" t="s">
        <v>144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25" t="s">
        <v>80</v>
      </c>
      <c r="BK131" s="194">
        <f>ROUND(I131*H131,2)</f>
        <v>0</v>
      </c>
      <c r="BL131" s="25" t="s">
        <v>161</v>
      </c>
      <c r="BM131" s="25" t="s">
        <v>918</v>
      </c>
    </row>
    <row r="132" spans="2:65" s="1" customFormat="1" ht="27" x14ac:dyDescent="0.3">
      <c r="B132" s="42"/>
      <c r="D132" s="195" t="s">
        <v>153</v>
      </c>
      <c r="F132" s="196" t="s">
        <v>919</v>
      </c>
      <c r="I132" s="157"/>
      <c r="L132" s="42"/>
      <c r="M132" s="197"/>
      <c r="N132" s="43"/>
      <c r="O132" s="43"/>
      <c r="P132" s="43"/>
      <c r="Q132" s="43"/>
      <c r="R132" s="43"/>
      <c r="S132" s="43"/>
      <c r="T132" s="71"/>
      <c r="AT132" s="25" t="s">
        <v>153</v>
      </c>
      <c r="AU132" s="25" t="s">
        <v>82</v>
      </c>
    </row>
    <row r="133" spans="2:65" s="12" customFormat="1" x14ac:dyDescent="0.3">
      <c r="B133" s="201"/>
      <c r="D133" s="195" t="s">
        <v>230</v>
      </c>
      <c r="E133" s="202" t="s">
        <v>5</v>
      </c>
      <c r="F133" s="203" t="s">
        <v>920</v>
      </c>
      <c r="H133" s="204">
        <v>2</v>
      </c>
      <c r="I133" s="205"/>
      <c r="L133" s="201"/>
      <c r="M133" s="206"/>
      <c r="N133" s="207"/>
      <c r="O133" s="207"/>
      <c r="P133" s="207"/>
      <c r="Q133" s="207"/>
      <c r="R133" s="207"/>
      <c r="S133" s="207"/>
      <c r="T133" s="208"/>
      <c r="AT133" s="202" t="s">
        <v>230</v>
      </c>
      <c r="AU133" s="202" t="s">
        <v>82</v>
      </c>
      <c r="AV133" s="12" t="s">
        <v>82</v>
      </c>
      <c r="AW133" s="12" t="s">
        <v>35</v>
      </c>
      <c r="AX133" s="12" t="s">
        <v>72</v>
      </c>
      <c r="AY133" s="202" t="s">
        <v>144</v>
      </c>
    </row>
    <row r="134" spans="2:65" s="12" customFormat="1" x14ac:dyDescent="0.3">
      <c r="B134" s="201"/>
      <c r="D134" s="195" t="s">
        <v>230</v>
      </c>
      <c r="E134" s="202" t="s">
        <v>5</v>
      </c>
      <c r="F134" s="203" t="s">
        <v>921</v>
      </c>
      <c r="H134" s="204">
        <v>1</v>
      </c>
      <c r="I134" s="205"/>
      <c r="L134" s="201"/>
      <c r="M134" s="206"/>
      <c r="N134" s="207"/>
      <c r="O134" s="207"/>
      <c r="P134" s="207"/>
      <c r="Q134" s="207"/>
      <c r="R134" s="207"/>
      <c r="S134" s="207"/>
      <c r="T134" s="208"/>
      <c r="AT134" s="202" t="s">
        <v>230</v>
      </c>
      <c r="AU134" s="202" t="s">
        <v>82</v>
      </c>
      <c r="AV134" s="12" t="s">
        <v>82</v>
      </c>
      <c r="AW134" s="12" t="s">
        <v>35</v>
      </c>
      <c r="AX134" s="12" t="s">
        <v>72</v>
      </c>
      <c r="AY134" s="202" t="s">
        <v>144</v>
      </c>
    </row>
    <row r="135" spans="2:65" s="12" customFormat="1" x14ac:dyDescent="0.3">
      <c r="B135" s="201"/>
      <c r="D135" s="195" t="s">
        <v>230</v>
      </c>
      <c r="E135" s="202" t="s">
        <v>5</v>
      </c>
      <c r="F135" s="203" t="s">
        <v>922</v>
      </c>
      <c r="H135" s="204">
        <v>5</v>
      </c>
      <c r="I135" s="205"/>
      <c r="L135" s="201"/>
      <c r="M135" s="206"/>
      <c r="N135" s="207"/>
      <c r="O135" s="207"/>
      <c r="P135" s="207"/>
      <c r="Q135" s="207"/>
      <c r="R135" s="207"/>
      <c r="S135" s="207"/>
      <c r="T135" s="208"/>
      <c r="AT135" s="202" t="s">
        <v>230</v>
      </c>
      <c r="AU135" s="202" t="s">
        <v>82</v>
      </c>
      <c r="AV135" s="12" t="s">
        <v>82</v>
      </c>
      <c r="AW135" s="12" t="s">
        <v>35</v>
      </c>
      <c r="AX135" s="12" t="s">
        <v>72</v>
      </c>
      <c r="AY135" s="202" t="s">
        <v>144</v>
      </c>
    </row>
    <row r="136" spans="2:65" s="13" customFormat="1" x14ac:dyDescent="0.3">
      <c r="B136" s="209"/>
      <c r="D136" s="195" t="s">
        <v>230</v>
      </c>
      <c r="E136" s="210" t="s">
        <v>5</v>
      </c>
      <c r="F136" s="211" t="s">
        <v>242</v>
      </c>
      <c r="H136" s="212">
        <v>8</v>
      </c>
      <c r="I136" s="213"/>
      <c r="L136" s="209"/>
      <c r="M136" s="214"/>
      <c r="N136" s="215"/>
      <c r="O136" s="215"/>
      <c r="P136" s="215"/>
      <c r="Q136" s="215"/>
      <c r="R136" s="215"/>
      <c r="S136" s="215"/>
      <c r="T136" s="216"/>
      <c r="AT136" s="210" t="s">
        <v>230</v>
      </c>
      <c r="AU136" s="210" t="s">
        <v>82</v>
      </c>
      <c r="AV136" s="13" t="s">
        <v>161</v>
      </c>
      <c r="AW136" s="13" t="s">
        <v>35</v>
      </c>
      <c r="AX136" s="13" t="s">
        <v>80</v>
      </c>
      <c r="AY136" s="210" t="s">
        <v>144</v>
      </c>
    </row>
    <row r="137" spans="2:65" s="1" customFormat="1" ht="25.5" customHeight="1" x14ac:dyDescent="0.3">
      <c r="B137" s="182"/>
      <c r="C137" s="183" t="s">
        <v>303</v>
      </c>
      <c r="D137" s="183" t="s">
        <v>147</v>
      </c>
      <c r="E137" s="184" t="s">
        <v>923</v>
      </c>
      <c r="F137" s="185" t="s">
        <v>924</v>
      </c>
      <c r="G137" s="186" t="s">
        <v>631</v>
      </c>
      <c r="H137" s="187">
        <v>5</v>
      </c>
      <c r="I137" s="188"/>
      <c r="J137" s="189">
        <f>ROUND(I137*H137,2)</f>
        <v>0</v>
      </c>
      <c r="K137" s="185" t="s">
        <v>227</v>
      </c>
      <c r="L137" s="42"/>
      <c r="M137" s="190" t="s">
        <v>5</v>
      </c>
      <c r="N137" s="191" t="s">
        <v>43</v>
      </c>
      <c r="O137" s="43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AR137" s="25" t="s">
        <v>161</v>
      </c>
      <c r="AT137" s="25" t="s">
        <v>147</v>
      </c>
      <c r="AU137" s="25" t="s">
        <v>82</v>
      </c>
      <c r="AY137" s="25" t="s">
        <v>144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5" t="s">
        <v>80</v>
      </c>
      <c r="BK137" s="194">
        <f>ROUND(I137*H137,2)</f>
        <v>0</v>
      </c>
      <c r="BL137" s="25" t="s">
        <v>161</v>
      </c>
      <c r="BM137" s="25" t="s">
        <v>925</v>
      </c>
    </row>
    <row r="138" spans="2:65" s="1" customFormat="1" ht="27" x14ac:dyDescent="0.3">
      <c r="B138" s="42"/>
      <c r="D138" s="195" t="s">
        <v>153</v>
      </c>
      <c r="F138" s="196" t="s">
        <v>926</v>
      </c>
      <c r="I138" s="157"/>
      <c r="L138" s="42"/>
      <c r="M138" s="197"/>
      <c r="N138" s="43"/>
      <c r="O138" s="43"/>
      <c r="P138" s="43"/>
      <c r="Q138" s="43"/>
      <c r="R138" s="43"/>
      <c r="S138" s="43"/>
      <c r="T138" s="71"/>
      <c r="AT138" s="25" t="s">
        <v>153</v>
      </c>
      <c r="AU138" s="25" t="s">
        <v>82</v>
      </c>
    </row>
    <row r="139" spans="2:65" s="12" customFormat="1" x14ac:dyDescent="0.3">
      <c r="B139" s="201"/>
      <c r="D139" s="195" t="s">
        <v>230</v>
      </c>
      <c r="E139" s="202" t="s">
        <v>5</v>
      </c>
      <c r="F139" s="203" t="s">
        <v>922</v>
      </c>
      <c r="H139" s="204">
        <v>5</v>
      </c>
      <c r="I139" s="205"/>
      <c r="L139" s="201"/>
      <c r="M139" s="206"/>
      <c r="N139" s="207"/>
      <c r="O139" s="207"/>
      <c r="P139" s="207"/>
      <c r="Q139" s="207"/>
      <c r="R139" s="207"/>
      <c r="S139" s="207"/>
      <c r="T139" s="208"/>
      <c r="AT139" s="202" t="s">
        <v>230</v>
      </c>
      <c r="AU139" s="202" t="s">
        <v>82</v>
      </c>
      <c r="AV139" s="12" t="s">
        <v>82</v>
      </c>
      <c r="AW139" s="12" t="s">
        <v>35</v>
      </c>
      <c r="AX139" s="12" t="s">
        <v>80</v>
      </c>
      <c r="AY139" s="202" t="s">
        <v>144</v>
      </c>
    </row>
    <row r="140" spans="2:65" s="1" customFormat="1" ht="16.5" customHeight="1" x14ac:dyDescent="0.3">
      <c r="B140" s="182"/>
      <c r="C140" s="183" t="s">
        <v>309</v>
      </c>
      <c r="D140" s="183" t="s">
        <v>147</v>
      </c>
      <c r="E140" s="184" t="s">
        <v>927</v>
      </c>
      <c r="F140" s="185" t="s">
        <v>928</v>
      </c>
      <c r="G140" s="186" t="s">
        <v>631</v>
      </c>
      <c r="H140" s="187">
        <v>1440</v>
      </c>
      <c r="I140" s="188"/>
      <c r="J140" s="189">
        <f>ROUND(I140*H140,2)</f>
        <v>0</v>
      </c>
      <c r="K140" s="185" t="s">
        <v>227</v>
      </c>
      <c r="L140" s="42"/>
      <c r="M140" s="190" t="s">
        <v>5</v>
      </c>
      <c r="N140" s="191" t="s">
        <v>43</v>
      </c>
      <c r="O140" s="43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AR140" s="25" t="s">
        <v>161</v>
      </c>
      <c r="AT140" s="25" t="s">
        <v>147</v>
      </c>
      <c r="AU140" s="25" t="s">
        <v>82</v>
      </c>
      <c r="AY140" s="25" t="s">
        <v>144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25" t="s">
        <v>80</v>
      </c>
      <c r="BK140" s="194">
        <f>ROUND(I140*H140,2)</f>
        <v>0</v>
      </c>
      <c r="BL140" s="25" t="s">
        <v>161</v>
      </c>
      <c r="BM140" s="25" t="s">
        <v>929</v>
      </c>
    </row>
    <row r="141" spans="2:65" s="1" customFormat="1" ht="27" x14ac:dyDescent="0.3">
      <c r="B141" s="42"/>
      <c r="D141" s="195" t="s">
        <v>153</v>
      </c>
      <c r="F141" s="196" t="s">
        <v>930</v>
      </c>
      <c r="I141" s="157"/>
      <c r="L141" s="42"/>
      <c r="M141" s="197"/>
      <c r="N141" s="43"/>
      <c r="O141" s="43"/>
      <c r="P141" s="43"/>
      <c r="Q141" s="43"/>
      <c r="R141" s="43"/>
      <c r="S141" s="43"/>
      <c r="T141" s="71"/>
      <c r="AT141" s="25" t="s">
        <v>153</v>
      </c>
      <c r="AU141" s="25" t="s">
        <v>82</v>
      </c>
    </row>
    <row r="142" spans="2:65" s="12" customFormat="1" x14ac:dyDescent="0.3">
      <c r="B142" s="201"/>
      <c r="D142" s="195" t="s">
        <v>230</v>
      </c>
      <c r="E142" s="202" t="s">
        <v>5</v>
      </c>
      <c r="F142" s="203" t="s">
        <v>931</v>
      </c>
      <c r="H142" s="204">
        <v>1440</v>
      </c>
      <c r="I142" s="205"/>
      <c r="L142" s="201"/>
      <c r="M142" s="206"/>
      <c r="N142" s="207"/>
      <c r="O142" s="207"/>
      <c r="P142" s="207"/>
      <c r="Q142" s="207"/>
      <c r="R142" s="207"/>
      <c r="S142" s="207"/>
      <c r="T142" s="208"/>
      <c r="AT142" s="202" t="s">
        <v>230</v>
      </c>
      <c r="AU142" s="202" t="s">
        <v>82</v>
      </c>
      <c r="AV142" s="12" t="s">
        <v>82</v>
      </c>
      <c r="AW142" s="12" t="s">
        <v>35</v>
      </c>
      <c r="AX142" s="12" t="s">
        <v>80</v>
      </c>
      <c r="AY142" s="202" t="s">
        <v>144</v>
      </c>
    </row>
    <row r="143" spans="2:65" s="1" customFormat="1" ht="25.5" customHeight="1" x14ac:dyDescent="0.3">
      <c r="B143" s="182"/>
      <c r="C143" s="183" t="s">
        <v>315</v>
      </c>
      <c r="D143" s="183" t="s">
        <v>147</v>
      </c>
      <c r="E143" s="184" t="s">
        <v>932</v>
      </c>
      <c r="F143" s="185" t="s">
        <v>933</v>
      </c>
      <c r="G143" s="186" t="s">
        <v>631</v>
      </c>
      <c r="H143" s="187">
        <v>900</v>
      </c>
      <c r="I143" s="188"/>
      <c r="J143" s="189">
        <f>ROUND(I143*H143,2)</f>
        <v>0</v>
      </c>
      <c r="K143" s="185" t="s">
        <v>227</v>
      </c>
      <c r="L143" s="42"/>
      <c r="M143" s="190" t="s">
        <v>5</v>
      </c>
      <c r="N143" s="191" t="s">
        <v>43</v>
      </c>
      <c r="O143" s="43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AR143" s="25" t="s">
        <v>161</v>
      </c>
      <c r="AT143" s="25" t="s">
        <v>147</v>
      </c>
      <c r="AU143" s="25" t="s">
        <v>82</v>
      </c>
      <c r="AY143" s="25" t="s">
        <v>144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25" t="s">
        <v>80</v>
      </c>
      <c r="BK143" s="194">
        <f>ROUND(I143*H143,2)</f>
        <v>0</v>
      </c>
      <c r="BL143" s="25" t="s">
        <v>161</v>
      </c>
      <c r="BM143" s="25" t="s">
        <v>934</v>
      </c>
    </row>
    <row r="144" spans="2:65" s="1" customFormat="1" ht="27" x14ac:dyDescent="0.3">
      <c r="B144" s="42"/>
      <c r="D144" s="195" t="s">
        <v>153</v>
      </c>
      <c r="F144" s="196" t="s">
        <v>935</v>
      </c>
      <c r="I144" s="157"/>
      <c r="L144" s="42"/>
      <c r="M144" s="197"/>
      <c r="N144" s="43"/>
      <c r="O144" s="43"/>
      <c r="P144" s="43"/>
      <c r="Q144" s="43"/>
      <c r="R144" s="43"/>
      <c r="S144" s="43"/>
      <c r="T144" s="71"/>
      <c r="AT144" s="25" t="s">
        <v>153</v>
      </c>
      <c r="AU144" s="25" t="s">
        <v>82</v>
      </c>
    </row>
    <row r="145" spans="2:65" s="12" customFormat="1" x14ac:dyDescent="0.3">
      <c r="B145" s="201"/>
      <c r="D145" s="195" t="s">
        <v>230</v>
      </c>
      <c r="E145" s="202" t="s">
        <v>5</v>
      </c>
      <c r="F145" s="203" t="s">
        <v>907</v>
      </c>
      <c r="H145" s="204">
        <v>900</v>
      </c>
      <c r="I145" s="205"/>
      <c r="L145" s="201"/>
      <c r="M145" s="206"/>
      <c r="N145" s="207"/>
      <c r="O145" s="207"/>
      <c r="P145" s="207"/>
      <c r="Q145" s="207"/>
      <c r="R145" s="207"/>
      <c r="S145" s="207"/>
      <c r="T145" s="208"/>
      <c r="AT145" s="202" t="s">
        <v>230</v>
      </c>
      <c r="AU145" s="202" t="s">
        <v>82</v>
      </c>
      <c r="AV145" s="12" t="s">
        <v>82</v>
      </c>
      <c r="AW145" s="12" t="s">
        <v>35</v>
      </c>
      <c r="AX145" s="12" t="s">
        <v>80</v>
      </c>
      <c r="AY145" s="202" t="s">
        <v>144</v>
      </c>
    </row>
    <row r="146" spans="2:65" s="1" customFormat="1" ht="25.5" customHeight="1" x14ac:dyDescent="0.3">
      <c r="B146" s="182"/>
      <c r="C146" s="183" t="s">
        <v>322</v>
      </c>
      <c r="D146" s="183" t="s">
        <v>147</v>
      </c>
      <c r="E146" s="184" t="s">
        <v>936</v>
      </c>
      <c r="F146" s="185" t="s">
        <v>937</v>
      </c>
      <c r="G146" s="186" t="s">
        <v>283</v>
      </c>
      <c r="H146" s="187">
        <v>1052</v>
      </c>
      <c r="I146" s="188"/>
      <c r="J146" s="189">
        <f>ROUND(I146*H146,2)</f>
        <v>0</v>
      </c>
      <c r="K146" s="185" t="s">
        <v>5</v>
      </c>
      <c r="L146" s="42"/>
      <c r="M146" s="190" t="s">
        <v>5</v>
      </c>
      <c r="N146" s="191" t="s">
        <v>43</v>
      </c>
      <c r="O146" s="43"/>
      <c r="P146" s="192">
        <f>O146*H146</f>
        <v>0</v>
      </c>
      <c r="Q146" s="192">
        <v>8.0000000000000007E-5</v>
      </c>
      <c r="R146" s="192">
        <f>Q146*H146</f>
        <v>8.4160000000000013E-2</v>
      </c>
      <c r="S146" s="192">
        <v>0</v>
      </c>
      <c r="T146" s="193">
        <f>S146*H146</f>
        <v>0</v>
      </c>
      <c r="AR146" s="25" t="s">
        <v>161</v>
      </c>
      <c r="AT146" s="25" t="s">
        <v>147</v>
      </c>
      <c r="AU146" s="25" t="s">
        <v>82</v>
      </c>
      <c r="AY146" s="25" t="s">
        <v>144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25" t="s">
        <v>80</v>
      </c>
      <c r="BK146" s="194">
        <f>ROUND(I146*H146,2)</f>
        <v>0</v>
      </c>
      <c r="BL146" s="25" t="s">
        <v>161</v>
      </c>
      <c r="BM146" s="25" t="s">
        <v>938</v>
      </c>
    </row>
    <row r="147" spans="2:65" s="1" customFormat="1" ht="27" x14ac:dyDescent="0.3">
      <c r="B147" s="42"/>
      <c r="D147" s="195" t="s">
        <v>153</v>
      </c>
      <c r="F147" s="196" t="s">
        <v>937</v>
      </c>
      <c r="I147" s="157"/>
      <c r="L147" s="42"/>
      <c r="M147" s="197"/>
      <c r="N147" s="43"/>
      <c r="O147" s="43"/>
      <c r="P147" s="43"/>
      <c r="Q147" s="43"/>
      <c r="R147" s="43"/>
      <c r="S147" s="43"/>
      <c r="T147" s="71"/>
      <c r="AT147" s="25" t="s">
        <v>153</v>
      </c>
      <c r="AU147" s="25" t="s">
        <v>82</v>
      </c>
    </row>
    <row r="148" spans="2:65" s="12" customFormat="1" x14ac:dyDescent="0.3">
      <c r="B148" s="201"/>
      <c r="D148" s="195" t="s">
        <v>230</v>
      </c>
      <c r="E148" s="202" t="s">
        <v>5</v>
      </c>
      <c r="F148" s="203" t="s">
        <v>939</v>
      </c>
      <c r="H148" s="204">
        <v>1052</v>
      </c>
      <c r="I148" s="205"/>
      <c r="L148" s="201"/>
      <c r="M148" s="206"/>
      <c r="N148" s="207"/>
      <c r="O148" s="207"/>
      <c r="P148" s="207"/>
      <c r="Q148" s="207"/>
      <c r="R148" s="207"/>
      <c r="S148" s="207"/>
      <c r="T148" s="208"/>
      <c r="AT148" s="202" t="s">
        <v>230</v>
      </c>
      <c r="AU148" s="202" t="s">
        <v>82</v>
      </c>
      <c r="AV148" s="12" t="s">
        <v>82</v>
      </c>
      <c r="AW148" s="12" t="s">
        <v>35</v>
      </c>
      <c r="AX148" s="12" t="s">
        <v>80</v>
      </c>
      <c r="AY148" s="202" t="s">
        <v>144</v>
      </c>
    </row>
    <row r="149" spans="2:65" s="1" customFormat="1" ht="25.5" customHeight="1" x14ac:dyDescent="0.3">
      <c r="B149" s="182"/>
      <c r="C149" s="183" t="s">
        <v>328</v>
      </c>
      <c r="D149" s="183" t="s">
        <v>147</v>
      </c>
      <c r="E149" s="184" t="s">
        <v>940</v>
      </c>
      <c r="F149" s="185" t="s">
        <v>941</v>
      </c>
      <c r="G149" s="186" t="s">
        <v>283</v>
      </c>
      <c r="H149" s="187">
        <v>280</v>
      </c>
      <c r="I149" s="188"/>
      <c r="J149" s="189">
        <f>ROUND(I149*H149,2)</f>
        <v>0</v>
      </c>
      <c r="K149" s="185" t="s">
        <v>5</v>
      </c>
      <c r="L149" s="42"/>
      <c r="M149" s="190" t="s">
        <v>5</v>
      </c>
      <c r="N149" s="191" t="s">
        <v>43</v>
      </c>
      <c r="O149" s="43"/>
      <c r="P149" s="192">
        <f>O149*H149</f>
        <v>0</v>
      </c>
      <c r="Q149" s="192">
        <v>3.0000000000000001E-5</v>
      </c>
      <c r="R149" s="192">
        <f>Q149*H149</f>
        <v>8.3999999999999995E-3</v>
      </c>
      <c r="S149" s="192">
        <v>0</v>
      </c>
      <c r="T149" s="193">
        <f>S149*H149</f>
        <v>0</v>
      </c>
      <c r="AR149" s="25" t="s">
        <v>161</v>
      </c>
      <c r="AT149" s="25" t="s">
        <v>147</v>
      </c>
      <c r="AU149" s="25" t="s">
        <v>82</v>
      </c>
      <c r="AY149" s="25" t="s">
        <v>144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25" t="s">
        <v>80</v>
      </c>
      <c r="BK149" s="194">
        <f>ROUND(I149*H149,2)</f>
        <v>0</v>
      </c>
      <c r="BL149" s="25" t="s">
        <v>161</v>
      </c>
      <c r="BM149" s="25" t="s">
        <v>942</v>
      </c>
    </row>
    <row r="150" spans="2:65" s="1" customFormat="1" ht="27" x14ac:dyDescent="0.3">
      <c r="B150" s="42"/>
      <c r="D150" s="195" t="s">
        <v>153</v>
      </c>
      <c r="F150" s="196" t="s">
        <v>941</v>
      </c>
      <c r="I150" s="157"/>
      <c r="L150" s="42"/>
      <c r="M150" s="197"/>
      <c r="N150" s="43"/>
      <c r="O150" s="43"/>
      <c r="P150" s="43"/>
      <c r="Q150" s="43"/>
      <c r="R150" s="43"/>
      <c r="S150" s="43"/>
      <c r="T150" s="71"/>
      <c r="AT150" s="25" t="s">
        <v>153</v>
      </c>
      <c r="AU150" s="25" t="s">
        <v>82</v>
      </c>
    </row>
    <row r="151" spans="2:65" s="12" customFormat="1" x14ac:dyDescent="0.3">
      <c r="B151" s="201"/>
      <c r="D151" s="195" t="s">
        <v>230</v>
      </c>
      <c r="E151" s="202" t="s">
        <v>5</v>
      </c>
      <c r="F151" s="203" t="s">
        <v>943</v>
      </c>
      <c r="H151" s="204">
        <v>280</v>
      </c>
      <c r="I151" s="205"/>
      <c r="L151" s="201"/>
      <c r="M151" s="243"/>
      <c r="N151" s="244"/>
      <c r="O151" s="244"/>
      <c r="P151" s="244"/>
      <c r="Q151" s="244"/>
      <c r="R151" s="244"/>
      <c r="S151" s="244"/>
      <c r="T151" s="245"/>
      <c r="AT151" s="202" t="s">
        <v>230</v>
      </c>
      <c r="AU151" s="202" t="s">
        <v>82</v>
      </c>
      <c r="AV151" s="12" t="s">
        <v>82</v>
      </c>
      <c r="AW151" s="12" t="s">
        <v>35</v>
      </c>
      <c r="AX151" s="12" t="s">
        <v>80</v>
      </c>
      <c r="AY151" s="202" t="s">
        <v>144</v>
      </c>
    </row>
    <row r="152" spans="2:65" s="1" customFormat="1" ht="6.95" customHeight="1" x14ac:dyDescent="0.3">
      <c r="B152" s="57"/>
      <c r="C152" s="58"/>
      <c r="D152" s="58"/>
      <c r="E152" s="58"/>
      <c r="F152" s="58"/>
      <c r="G152" s="58"/>
      <c r="H152" s="58"/>
      <c r="I152" s="135"/>
      <c r="J152" s="58"/>
      <c r="K152" s="58"/>
      <c r="L152" s="42"/>
    </row>
  </sheetData>
  <autoFilter ref="C77:K151" xr:uid="{00000000-0009-0000-0000-000003000000}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300-000000000000}"/>
    <hyperlink ref="G1:H1" location="C54" display="2) Rekapitulace" xr:uid="{00000000-0004-0000-0300-000001000000}"/>
    <hyperlink ref="J1" location="C77" display="3) Soupis prací" xr:uid="{00000000-0004-0000-0300-000002000000}"/>
    <hyperlink ref="L1:V1" location="'Rekapitulace stavby'!C2" display="Rekapitulace stavby" xr:uid="{00000000-0004-0000-03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R294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2"/>
      <c r="B1" s="108"/>
      <c r="C1" s="108"/>
      <c r="D1" s="109" t="s">
        <v>1</v>
      </c>
      <c r="E1" s="108"/>
      <c r="F1" s="110" t="s">
        <v>109</v>
      </c>
      <c r="G1" s="369" t="s">
        <v>110</v>
      </c>
      <c r="H1" s="369"/>
      <c r="I1" s="111"/>
      <c r="J1" s="110" t="s">
        <v>111</v>
      </c>
      <c r="K1" s="109" t="s">
        <v>112</v>
      </c>
      <c r="L1" s="110" t="s">
        <v>113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 x14ac:dyDescent="0.3">
      <c r="L2" s="360" t="s">
        <v>8</v>
      </c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5" t="s">
        <v>92</v>
      </c>
    </row>
    <row r="3" spans="1:70" ht="6.95" customHeight="1" x14ac:dyDescent="0.3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82</v>
      </c>
    </row>
    <row r="4" spans="1:70" ht="36.950000000000003" customHeight="1" x14ac:dyDescent="0.3">
      <c r="B4" s="29"/>
      <c r="C4" s="30"/>
      <c r="D4" s="31" t="s">
        <v>114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 x14ac:dyDescent="0.3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 x14ac:dyDescent="0.3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16.5" customHeight="1" x14ac:dyDescent="0.3">
      <c r="B7" s="29"/>
      <c r="C7" s="30"/>
      <c r="D7" s="30"/>
      <c r="E7" s="370" t="str">
        <f>'Rekapitulace stavby'!K6</f>
        <v>Dostihová - Strakonická - Protihluková opatření</v>
      </c>
      <c r="F7" s="371"/>
      <c r="G7" s="371"/>
      <c r="H7" s="371"/>
      <c r="I7" s="113"/>
      <c r="J7" s="30"/>
      <c r="K7" s="32"/>
    </row>
    <row r="8" spans="1:70" s="1" customFormat="1" ht="15" x14ac:dyDescent="0.3">
      <c r="B8" s="42"/>
      <c r="C8" s="43"/>
      <c r="D8" s="38" t="s">
        <v>115</v>
      </c>
      <c r="E8" s="43"/>
      <c r="F8" s="43"/>
      <c r="G8" s="43"/>
      <c r="H8" s="43"/>
      <c r="I8" s="114"/>
      <c r="J8" s="43"/>
      <c r="K8" s="46"/>
    </row>
    <row r="9" spans="1:70" s="1" customFormat="1" ht="36.950000000000003" customHeight="1" x14ac:dyDescent="0.3">
      <c r="B9" s="42"/>
      <c r="C9" s="43"/>
      <c r="D9" s="43"/>
      <c r="E9" s="372" t="s">
        <v>944</v>
      </c>
      <c r="F9" s="373"/>
      <c r="G9" s="373"/>
      <c r="H9" s="373"/>
      <c r="I9" s="114"/>
      <c r="J9" s="43"/>
      <c r="K9" s="46"/>
    </row>
    <row r="10" spans="1:70" s="1" customFormat="1" x14ac:dyDescent="0.3">
      <c r="B10" s="42"/>
      <c r="C10" s="43"/>
      <c r="D10" s="43"/>
      <c r="E10" s="43"/>
      <c r="F10" s="43"/>
      <c r="G10" s="43"/>
      <c r="H10" s="43"/>
      <c r="I10" s="114"/>
      <c r="J10" s="43"/>
      <c r="K10" s="46"/>
    </row>
    <row r="11" spans="1:70" s="1" customFormat="1" ht="14.45" customHeight="1" x14ac:dyDescent="0.3">
      <c r="B11" s="42"/>
      <c r="C11" s="43"/>
      <c r="D11" s="38" t="s">
        <v>21</v>
      </c>
      <c r="E11" s="43"/>
      <c r="F11" s="36" t="s">
        <v>5</v>
      </c>
      <c r="G11" s="43"/>
      <c r="H11" s="43"/>
      <c r="I11" s="115" t="s">
        <v>22</v>
      </c>
      <c r="J11" s="36" t="s">
        <v>5</v>
      </c>
      <c r="K11" s="46"/>
    </row>
    <row r="12" spans="1:70" s="1" customFormat="1" ht="14.45" customHeight="1" x14ac:dyDescent="0.3">
      <c r="B12" s="42"/>
      <c r="C12" s="43"/>
      <c r="D12" s="38" t="s">
        <v>23</v>
      </c>
      <c r="E12" s="43"/>
      <c r="F12" s="36" t="s">
        <v>24</v>
      </c>
      <c r="G12" s="43"/>
      <c r="H12" s="43"/>
      <c r="I12" s="115" t="s">
        <v>25</v>
      </c>
      <c r="J12" s="116" t="str">
        <f>'Rekapitulace stavby'!AN8</f>
        <v>15. 10. 2018</v>
      </c>
      <c r="K12" s="46"/>
    </row>
    <row r="13" spans="1:70" s="1" customFormat="1" ht="10.9" customHeight="1" x14ac:dyDescent="0.3">
      <c r="B13" s="42"/>
      <c r="C13" s="43"/>
      <c r="D13" s="43"/>
      <c r="E13" s="43"/>
      <c r="F13" s="43"/>
      <c r="G13" s="43"/>
      <c r="H13" s="43"/>
      <c r="I13" s="114"/>
      <c r="J13" s="43"/>
      <c r="K13" s="46"/>
    </row>
    <row r="14" spans="1:70" s="1" customFormat="1" ht="14.45" customHeight="1" x14ac:dyDescent="0.3">
      <c r="B14" s="42"/>
      <c r="C14" s="43"/>
      <c r="D14" s="38" t="s">
        <v>27</v>
      </c>
      <c r="E14" s="43"/>
      <c r="F14" s="43"/>
      <c r="G14" s="43"/>
      <c r="H14" s="43"/>
      <c r="I14" s="115" t="s">
        <v>28</v>
      </c>
      <c r="J14" s="36" t="s">
        <v>5</v>
      </c>
      <c r="K14" s="46"/>
    </row>
    <row r="15" spans="1:70" s="1" customFormat="1" ht="18" customHeight="1" x14ac:dyDescent="0.3">
      <c r="B15" s="42"/>
      <c r="C15" s="43"/>
      <c r="D15" s="43"/>
      <c r="E15" s="36" t="s">
        <v>29</v>
      </c>
      <c r="F15" s="43"/>
      <c r="G15" s="43"/>
      <c r="H15" s="43"/>
      <c r="I15" s="115" t="s">
        <v>30</v>
      </c>
      <c r="J15" s="36" t="s">
        <v>5</v>
      </c>
      <c r="K15" s="46"/>
    </row>
    <row r="16" spans="1:70" s="1" customFormat="1" ht="6.95" customHeight="1" x14ac:dyDescent="0.3">
      <c r="B16" s="42"/>
      <c r="C16" s="43"/>
      <c r="D16" s="43"/>
      <c r="E16" s="43"/>
      <c r="F16" s="43"/>
      <c r="G16" s="43"/>
      <c r="H16" s="43"/>
      <c r="I16" s="114"/>
      <c r="J16" s="43"/>
      <c r="K16" s="46"/>
    </row>
    <row r="17" spans="2:11" s="1" customFormat="1" ht="14.45" customHeight="1" x14ac:dyDescent="0.3">
      <c r="B17" s="42"/>
      <c r="C17" s="43"/>
      <c r="D17" s="38" t="s">
        <v>31</v>
      </c>
      <c r="E17" s="43"/>
      <c r="F17" s="43"/>
      <c r="G17" s="43"/>
      <c r="H17" s="43"/>
      <c r="I17" s="115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 x14ac:dyDescent="0.3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15" t="s">
        <v>30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 x14ac:dyDescent="0.3">
      <c r="B19" s="42"/>
      <c r="C19" s="43"/>
      <c r="D19" s="43"/>
      <c r="E19" s="43"/>
      <c r="F19" s="43"/>
      <c r="G19" s="43"/>
      <c r="H19" s="43"/>
      <c r="I19" s="114"/>
      <c r="J19" s="43"/>
      <c r="K19" s="46"/>
    </row>
    <row r="20" spans="2:11" s="1" customFormat="1" ht="14.45" customHeight="1" x14ac:dyDescent="0.3">
      <c r="B20" s="42"/>
      <c r="C20" s="43"/>
      <c r="D20" s="38" t="s">
        <v>33</v>
      </c>
      <c r="E20" s="43"/>
      <c r="F20" s="43"/>
      <c r="G20" s="43"/>
      <c r="H20" s="43"/>
      <c r="I20" s="115" t="s">
        <v>28</v>
      </c>
      <c r="J20" s="36" t="s">
        <v>5</v>
      </c>
      <c r="K20" s="46"/>
    </row>
    <row r="21" spans="2:11" s="1" customFormat="1" ht="18" customHeight="1" x14ac:dyDescent="0.3">
      <c r="B21" s="42"/>
      <c r="C21" s="43"/>
      <c r="D21" s="43"/>
      <c r="E21" s="36" t="s">
        <v>34</v>
      </c>
      <c r="F21" s="43"/>
      <c r="G21" s="43"/>
      <c r="H21" s="43"/>
      <c r="I21" s="115" t="s">
        <v>30</v>
      </c>
      <c r="J21" s="36" t="s">
        <v>5</v>
      </c>
      <c r="K21" s="46"/>
    </row>
    <row r="22" spans="2:11" s="1" customFormat="1" ht="6.95" customHeight="1" x14ac:dyDescent="0.3">
      <c r="B22" s="42"/>
      <c r="C22" s="43"/>
      <c r="D22" s="43"/>
      <c r="E22" s="43"/>
      <c r="F22" s="43"/>
      <c r="G22" s="43"/>
      <c r="H22" s="43"/>
      <c r="I22" s="114"/>
      <c r="J22" s="43"/>
      <c r="K22" s="46"/>
    </row>
    <row r="23" spans="2:11" s="1" customFormat="1" ht="14.45" customHeight="1" x14ac:dyDescent="0.3">
      <c r="B23" s="42"/>
      <c r="C23" s="43"/>
      <c r="D23" s="38" t="s">
        <v>36</v>
      </c>
      <c r="E23" s="43"/>
      <c r="F23" s="43"/>
      <c r="G23" s="43"/>
      <c r="H23" s="43"/>
      <c r="I23" s="114"/>
      <c r="J23" s="43"/>
      <c r="K23" s="46"/>
    </row>
    <row r="24" spans="2:11" s="7" customFormat="1" ht="16.5" customHeight="1" x14ac:dyDescent="0.3">
      <c r="B24" s="117"/>
      <c r="C24" s="118"/>
      <c r="D24" s="118"/>
      <c r="E24" s="350" t="s">
        <v>5</v>
      </c>
      <c r="F24" s="350"/>
      <c r="G24" s="350"/>
      <c r="H24" s="350"/>
      <c r="I24" s="119"/>
      <c r="J24" s="118"/>
      <c r="K24" s="120"/>
    </row>
    <row r="25" spans="2:11" s="1" customFormat="1" ht="6.95" customHeight="1" x14ac:dyDescent="0.3">
      <c r="B25" s="42"/>
      <c r="C25" s="43"/>
      <c r="D25" s="43"/>
      <c r="E25" s="43"/>
      <c r="F25" s="43"/>
      <c r="G25" s="43"/>
      <c r="H25" s="43"/>
      <c r="I25" s="114"/>
      <c r="J25" s="43"/>
      <c r="K25" s="46"/>
    </row>
    <row r="26" spans="2:11" s="1" customFormat="1" ht="6.95" customHeight="1" x14ac:dyDescent="0.3">
      <c r="B26" s="42"/>
      <c r="C26" s="43"/>
      <c r="D26" s="69"/>
      <c r="E26" s="69"/>
      <c r="F26" s="69"/>
      <c r="G26" s="69"/>
      <c r="H26" s="69"/>
      <c r="I26" s="121"/>
      <c r="J26" s="69"/>
      <c r="K26" s="122"/>
    </row>
    <row r="27" spans="2:11" s="1" customFormat="1" ht="25.35" customHeight="1" x14ac:dyDescent="0.3">
      <c r="B27" s="42"/>
      <c r="C27" s="43"/>
      <c r="D27" s="123" t="s">
        <v>38</v>
      </c>
      <c r="E27" s="43"/>
      <c r="F27" s="43"/>
      <c r="G27" s="43"/>
      <c r="H27" s="43"/>
      <c r="I27" s="114"/>
      <c r="J27" s="124">
        <f>ROUND(J88,2)</f>
        <v>0</v>
      </c>
      <c r="K27" s="46"/>
    </row>
    <row r="28" spans="2:11" s="1" customFormat="1" ht="6.95" customHeight="1" x14ac:dyDescent="0.3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14.45" customHeight="1" x14ac:dyDescent="0.3">
      <c r="B29" s="42"/>
      <c r="C29" s="43"/>
      <c r="D29" s="43"/>
      <c r="E29" s="43"/>
      <c r="F29" s="47" t="s">
        <v>40</v>
      </c>
      <c r="G29" s="43"/>
      <c r="H29" s="43"/>
      <c r="I29" s="125" t="s">
        <v>39</v>
      </c>
      <c r="J29" s="47" t="s">
        <v>41</v>
      </c>
      <c r="K29" s="46"/>
    </row>
    <row r="30" spans="2:11" s="1" customFormat="1" ht="14.45" customHeight="1" x14ac:dyDescent="0.3">
      <c r="B30" s="42"/>
      <c r="C30" s="43"/>
      <c r="D30" s="50" t="s">
        <v>42</v>
      </c>
      <c r="E30" s="50" t="s">
        <v>43</v>
      </c>
      <c r="F30" s="126">
        <f>ROUND(SUM(BE88:BE293), 2)</f>
        <v>0</v>
      </c>
      <c r="G30" s="43"/>
      <c r="H30" s="43"/>
      <c r="I30" s="127">
        <v>0.21</v>
      </c>
      <c r="J30" s="126">
        <f>ROUND(ROUND((SUM(BE88:BE293)), 2)*I30, 2)</f>
        <v>0</v>
      </c>
      <c r="K30" s="46"/>
    </row>
    <row r="31" spans="2:11" s="1" customFormat="1" ht="14.45" customHeight="1" x14ac:dyDescent="0.3">
      <c r="B31" s="42"/>
      <c r="C31" s="43"/>
      <c r="D31" s="43"/>
      <c r="E31" s="50" t="s">
        <v>44</v>
      </c>
      <c r="F31" s="126">
        <f>ROUND(SUM(BF88:BF293), 2)</f>
        <v>0</v>
      </c>
      <c r="G31" s="43"/>
      <c r="H31" s="43"/>
      <c r="I31" s="127">
        <v>0.15</v>
      </c>
      <c r="J31" s="126">
        <f>ROUND(ROUND((SUM(BF88:BF293)), 2)*I31, 2)</f>
        <v>0</v>
      </c>
      <c r="K31" s="46"/>
    </row>
    <row r="32" spans="2:11" s="1" customFormat="1" ht="14.45" hidden="1" customHeight="1" x14ac:dyDescent="0.3">
      <c r="B32" s="42"/>
      <c r="C32" s="43"/>
      <c r="D32" s="43"/>
      <c r="E32" s="50" t="s">
        <v>45</v>
      </c>
      <c r="F32" s="126">
        <f>ROUND(SUM(BG88:BG293), 2)</f>
        <v>0</v>
      </c>
      <c r="G32" s="43"/>
      <c r="H32" s="43"/>
      <c r="I32" s="127">
        <v>0.21</v>
      </c>
      <c r="J32" s="126">
        <v>0</v>
      </c>
      <c r="K32" s="46"/>
    </row>
    <row r="33" spans="2:11" s="1" customFormat="1" ht="14.45" hidden="1" customHeight="1" x14ac:dyDescent="0.3">
      <c r="B33" s="42"/>
      <c r="C33" s="43"/>
      <c r="D33" s="43"/>
      <c r="E33" s="50" t="s">
        <v>46</v>
      </c>
      <c r="F33" s="126">
        <f>ROUND(SUM(BH88:BH293), 2)</f>
        <v>0</v>
      </c>
      <c r="G33" s="43"/>
      <c r="H33" s="43"/>
      <c r="I33" s="127">
        <v>0.15</v>
      </c>
      <c r="J33" s="126">
        <v>0</v>
      </c>
      <c r="K33" s="46"/>
    </row>
    <row r="34" spans="2:11" s="1" customFormat="1" ht="14.45" hidden="1" customHeight="1" x14ac:dyDescent="0.3">
      <c r="B34" s="42"/>
      <c r="C34" s="43"/>
      <c r="D34" s="43"/>
      <c r="E34" s="50" t="s">
        <v>47</v>
      </c>
      <c r="F34" s="126">
        <f>ROUND(SUM(BI88:BI293), 2)</f>
        <v>0</v>
      </c>
      <c r="G34" s="43"/>
      <c r="H34" s="43"/>
      <c r="I34" s="127">
        <v>0</v>
      </c>
      <c r="J34" s="126">
        <v>0</v>
      </c>
      <c r="K34" s="46"/>
    </row>
    <row r="35" spans="2:11" s="1" customFormat="1" ht="6.95" customHeight="1" x14ac:dyDescent="0.3">
      <c r="B35" s="42"/>
      <c r="C35" s="43"/>
      <c r="D35" s="43"/>
      <c r="E35" s="43"/>
      <c r="F35" s="43"/>
      <c r="G35" s="43"/>
      <c r="H35" s="43"/>
      <c r="I35" s="114"/>
      <c r="J35" s="43"/>
      <c r="K35" s="46"/>
    </row>
    <row r="36" spans="2:11" s="1" customFormat="1" ht="25.35" customHeight="1" x14ac:dyDescent="0.3">
      <c r="B36" s="42"/>
      <c r="C36" s="128"/>
      <c r="D36" s="129" t="s">
        <v>48</v>
      </c>
      <c r="E36" s="72"/>
      <c r="F36" s="72"/>
      <c r="G36" s="130" t="s">
        <v>49</v>
      </c>
      <c r="H36" s="131" t="s">
        <v>50</v>
      </c>
      <c r="I36" s="132"/>
      <c r="J36" s="133">
        <f>SUM(J27:J34)</f>
        <v>0</v>
      </c>
      <c r="K36" s="134"/>
    </row>
    <row r="37" spans="2:11" s="1" customFormat="1" ht="14.45" customHeight="1" x14ac:dyDescent="0.3">
      <c r="B37" s="57"/>
      <c r="C37" s="58"/>
      <c r="D37" s="58"/>
      <c r="E37" s="58"/>
      <c r="F37" s="58"/>
      <c r="G37" s="58"/>
      <c r="H37" s="58"/>
      <c r="I37" s="135"/>
      <c r="J37" s="58"/>
      <c r="K37" s="59"/>
    </row>
    <row r="41" spans="2:11" s="1" customFormat="1" ht="6.95" customHeight="1" x14ac:dyDescent="0.3">
      <c r="B41" s="60"/>
      <c r="C41" s="61"/>
      <c r="D41" s="61"/>
      <c r="E41" s="61"/>
      <c r="F41" s="61"/>
      <c r="G41" s="61"/>
      <c r="H41" s="61"/>
      <c r="I41" s="136"/>
      <c r="J41" s="61"/>
      <c r="K41" s="137"/>
    </row>
    <row r="42" spans="2:11" s="1" customFormat="1" ht="36.950000000000003" customHeight="1" x14ac:dyDescent="0.3">
      <c r="B42" s="42"/>
      <c r="C42" s="31" t="s">
        <v>117</v>
      </c>
      <c r="D42" s="43"/>
      <c r="E42" s="43"/>
      <c r="F42" s="43"/>
      <c r="G42" s="43"/>
      <c r="H42" s="43"/>
      <c r="I42" s="114"/>
      <c r="J42" s="43"/>
      <c r="K42" s="46"/>
    </row>
    <row r="43" spans="2:11" s="1" customFormat="1" ht="6.95" customHeight="1" x14ac:dyDescent="0.3">
      <c r="B43" s="42"/>
      <c r="C43" s="43"/>
      <c r="D43" s="43"/>
      <c r="E43" s="43"/>
      <c r="F43" s="43"/>
      <c r="G43" s="43"/>
      <c r="H43" s="43"/>
      <c r="I43" s="114"/>
      <c r="J43" s="43"/>
      <c r="K43" s="46"/>
    </row>
    <row r="44" spans="2:11" s="1" customFormat="1" ht="14.45" customHeight="1" x14ac:dyDescent="0.3">
      <c r="B44" s="42"/>
      <c r="C44" s="38" t="s">
        <v>19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16.5" customHeight="1" x14ac:dyDescent="0.3">
      <c r="B45" s="42"/>
      <c r="C45" s="43"/>
      <c r="D45" s="43"/>
      <c r="E45" s="370" t="str">
        <f>E7</f>
        <v>Dostihová - Strakonická - Protihluková opatření</v>
      </c>
      <c r="F45" s="371"/>
      <c r="G45" s="371"/>
      <c r="H45" s="371"/>
      <c r="I45" s="114"/>
      <c r="J45" s="43"/>
      <c r="K45" s="46"/>
    </row>
    <row r="46" spans="2:11" s="1" customFormat="1" ht="14.45" customHeight="1" x14ac:dyDescent="0.3">
      <c r="B46" s="42"/>
      <c r="C46" s="38" t="s">
        <v>115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17.25" customHeight="1" x14ac:dyDescent="0.3">
      <c r="B47" s="42"/>
      <c r="C47" s="43"/>
      <c r="D47" s="43"/>
      <c r="E47" s="372" t="str">
        <f>E9</f>
        <v>SO 201 - Stavební úpravy mostu ev. č.p. 003.3 a opěrné zdi</v>
      </c>
      <c r="F47" s="373"/>
      <c r="G47" s="373"/>
      <c r="H47" s="373"/>
      <c r="I47" s="114"/>
      <c r="J47" s="43"/>
      <c r="K47" s="46"/>
    </row>
    <row r="48" spans="2:11" s="1" customFormat="1" ht="6.95" customHeight="1" x14ac:dyDescent="0.3">
      <c r="B48" s="42"/>
      <c r="C48" s="43"/>
      <c r="D48" s="43"/>
      <c r="E48" s="43"/>
      <c r="F48" s="43"/>
      <c r="G48" s="43"/>
      <c r="H48" s="43"/>
      <c r="I48" s="114"/>
      <c r="J48" s="43"/>
      <c r="K48" s="46"/>
    </row>
    <row r="49" spans="2:47" s="1" customFormat="1" ht="18" customHeight="1" x14ac:dyDescent="0.3">
      <c r="B49" s="42"/>
      <c r="C49" s="38" t="s">
        <v>23</v>
      </c>
      <c r="D49" s="43"/>
      <c r="E49" s="43"/>
      <c r="F49" s="36" t="str">
        <f>F12</f>
        <v>Praha</v>
      </c>
      <c r="G49" s="43"/>
      <c r="H49" s="43"/>
      <c r="I49" s="115" t="s">
        <v>25</v>
      </c>
      <c r="J49" s="116" t="str">
        <f>IF(J12="","",J12)</f>
        <v>15. 10. 2018</v>
      </c>
      <c r="K49" s="46"/>
    </row>
    <row r="50" spans="2:47" s="1" customFormat="1" ht="6.95" customHeight="1" x14ac:dyDescent="0.3">
      <c r="B50" s="42"/>
      <c r="C50" s="43"/>
      <c r="D50" s="43"/>
      <c r="E50" s="43"/>
      <c r="F50" s="43"/>
      <c r="G50" s="43"/>
      <c r="H50" s="43"/>
      <c r="I50" s="114"/>
      <c r="J50" s="43"/>
      <c r="K50" s="46"/>
    </row>
    <row r="51" spans="2:47" s="1" customFormat="1" ht="15" x14ac:dyDescent="0.3">
      <c r="B51" s="42"/>
      <c r="C51" s="38" t="s">
        <v>27</v>
      </c>
      <c r="D51" s="43"/>
      <c r="E51" s="43"/>
      <c r="F51" s="36" t="str">
        <f>E15</f>
        <v>TECHNICKÁ SPRÁVA KOMUNIKACÍ HL. M. PRAHY</v>
      </c>
      <c r="G51" s="43"/>
      <c r="H51" s="43"/>
      <c r="I51" s="115" t="s">
        <v>33</v>
      </c>
      <c r="J51" s="350" t="str">
        <f>E21</f>
        <v>NOVÁK &amp; PARTNER, s.r.o.</v>
      </c>
      <c r="K51" s="46"/>
    </row>
    <row r="52" spans="2:47" s="1" customFormat="1" ht="14.45" customHeight="1" x14ac:dyDescent="0.3">
      <c r="B52" s="42"/>
      <c r="C52" s="38" t="s">
        <v>31</v>
      </c>
      <c r="D52" s="43"/>
      <c r="E52" s="43"/>
      <c r="F52" s="36" t="str">
        <f>IF(E18="","",E18)</f>
        <v/>
      </c>
      <c r="G52" s="43"/>
      <c r="H52" s="43"/>
      <c r="I52" s="114"/>
      <c r="J52" s="365"/>
      <c r="K52" s="46"/>
    </row>
    <row r="53" spans="2:47" s="1" customFormat="1" ht="10.35" customHeight="1" x14ac:dyDescent="0.3">
      <c r="B53" s="42"/>
      <c r="C53" s="43"/>
      <c r="D53" s="43"/>
      <c r="E53" s="43"/>
      <c r="F53" s="43"/>
      <c r="G53" s="43"/>
      <c r="H53" s="43"/>
      <c r="I53" s="114"/>
      <c r="J53" s="43"/>
      <c r="K53" s="46"/>
    </row>
    <row r="54" spans="2:47" s="1" customFormat="1" ht="29.25" customHeight="1" x14ac:dyDescent="0.3">
      <c r="B54" s="42"/>
      <c r="C54" s="138" t="s">
        <v>118</v>
      </c>
      <c r="D54" s="128"/>
      <c r="E54" s="128"/>
      <c r="F54" s="128"/>
      <c r="G54" s="128"/>
      <c r="H54" s="128"/>
      <c r="I54" s="139"/>
      <c r="J54" s="140" t="s">
        <v>119</v>
      </c>
      <c r="K54" s="141"/>
    </row>
    <row r="55" spans="2:47" s="1" customFormat="1" ht="10.35" customHeight="1" x14ac:dyDescent="0.3">
      <c r="B55" s="42"/>
      <c r="C55" s="43"/>
      <c r="D55" s="43"/>
      <c r="E55" s="43"/>
      <c r="F55" s="43"/>
      <c r="G55" s="43"/>
      <c r="H55" s="43"/>
      <c r="I55" s="114"/>
      <c r="J55" s="43"/>
      <c r="K55" s="46"/>
    </row>
    <row r="56" spans="2:47" s="1" customFormat="1" ht="29.25" customHeight="1" x14ac:dyDescent="0.3">
      <c r="B56" s="42"/>
      <c r="C56" s="142" t="s">
        <v>120</v>
      </c>
      <c r="D56" s="43"/>
      <c r="E56" s="43"/>
      <c r="F56" s="43"/>
      <c r="G56" s="43"/>
      <c r="H56" s="43"/>
      <c r="I56" s="114"/>
      <c r="J56" s="124">
        <f>J88</f>
        <v>0</v>
      </c>
      <c r="K56" s="46"/>
      <c r="AU56" s="25" t="s">
        <v>121</v>
      </c>
    </row>
    <row r="57" spans="2:47" s="8" customFormat="1" ht="24.95" customHeight="1" x14ac:dyDescent="0.3">
      <c r="B57" s="143"/>
      <c r="C57" s="144"/>
      <c r="D57" s="145" t="s">
        <v>214</v>
      </c>
      <c r="E57" s="146"/>
      <c r="F57" s="146"/>
      <c r="G57" s="146"/>
      <c r="H57" s="146"/>
      <c r="I57" s="147"/>
      <c r="J57" s="148">
        <f>J89</f>
        <v>0</v>
      </c>
      <c r="K57" s="149"/>
    </row>
    <row r="58" spans="2:47" s="9" customFormat="1" ht="19.899999999999999" customHeight="1" x14ac:dyDescent="0.3">
      <c r="B58" s="150"/>
      <c r="C58" s="151"/>
      <c r="D58" s="152" t="s">
        <v>215</v>
      </c>
      <c r="E58" s="153"/>
      <c r="F58" s="153"/>
      <c r="G58" s="153"/>
      <c r="H58" s="153"/>
      <c r="I58" s="154"/>
      <c r="J58" s="155">
        <f>J90</f>
        <v>0</v>
      </c>
      <c r="K58" s="156"/>
    </row>
    <row r="59" spans="2:47" s="9" customFormat="1" ht="19.899999999999999" customHeight="1" x14ac:dyDescent="0.3">
      <c r="B59" s="150"/>
      <c r="C59" s="151"/>
      <c r="D59" s="152" t="s">
        <v>216</v>
      </c>
      <c r="E59" s="153"/>
      <c r="F59" s="153"/>
      <c r="G59" s="153"/>
      <c r="H59" s="153"/>
      <c r="I59" s="154"/>
      <c r="J59" s="155">
        <f>J138</f>
        <v>0</v>
      </c>
      <c r="K59" s="156"/>
    </row>
    <row r="60" spans="2:47" s="9" customFormat="1" ht="19.899999999999999" customHeight="1" x14ac:dyDescent="0.3">
      <c r="B60" s="150"/>
      <c r="C60" s="151"/>
      <c r="D60" s="152" t="s">
        <v>945</v>
      </c>
      <c r="E60" s="153"/>
      <c r="F60" s="153"/>
      <c r="G60" s="153"/>
      <c r="H60" s="153"/>
      <c r="I60" s="154"/>
      <c r="J60" s="155">
        <f>J177</f>
        <v>0</v>
      </c>
      <c r="K60" s="156"/>
    </row>
    <row r="61" spans="2:47" s="9" customFormat="1" ht="19.899999999999999" customHeight="1" x14ac:dyDescent="0.3">
      <c r="B61" s="150"/>
      <c r="C61" s="151"/>
      <c r="D61" s="152" t="s">
        <v>946</v>
      </c>
      <c r="E61" s="153"/>
      <c r="F61" s="153"/>
      <c r="G61" s="153"/>
      <c r="H61" s="153"/>
      <c r="I61" s="154"/>
      <c r="J61" s="155">
        <f>J192</f>
        <v>0</v>
      </c>
      <c r="K61" s="156"/>
    </row>
    <row r="62" spans="2:47" s="9" customFormat="1" ht="19.899999999999999" customHeight="1" x14ac:dyDescent="0.3">
      <c r="B62" s="150"/>
      <c r="C62" s="151"/>
      <c r="D62" s="152" t="s">
        <v>947</v>
      </c>
      <c r="E62" s="153"/>
      <c r="F62" s="153"/>
      <c r="G62" s="153"/>
      <c r="H62" s="153"/>
      <c r="I62" s="154"/>
      <c r="J62" s="155">
        <f>J205</f>
        <v>0</v>
      </c>
      <c r="K62" s="156"/>
    </row>
    <row r="63" spans="2:47" s="9" customFormat="1" ht="19.899999999999999" customHeight="1" x14ac:dyDescent="0.3">
      <c r="B63" s="150"/>
      <c r="C63" s="151"/>
      <c r="D63" s="152" t="s">
        <v>218</v>
      </c>
      <c r="E63" s="153"/>
      <c r="F63" s="153"/>
      <c r="G63" s="153"/>
      <c r="H63" s="153"/>
      <c r="I63" s="154"/>
      <c r="J63" s="155">
        <f>J211</f>
        <v>0</v>
      </c>
      <c r="K63" s="156"/>
    </row>
    <row r="64" spans="2:47" s="9" customFormat="1" ht="19.899999999999999" customHeight="1" x14ac:dyDescent="0.3">
      <c r="B64" s="150"/>
      <c r="C64" s="151"/>
      <c r="D64" s="152" t="s">
        <v>219</v>
      </c>
      <c r="E64" s="153"/>
      <c r="F64" s="153"/>
      <c r="G64" s="153"/>
      <c r="H64" s="153"/>
      <c r="I64" s="154"/>
      <c r="J64" s="155">
        <f>J247</f>
        <v>0</v>
      </c>
      <c r="K64" s="156"/>
    </row>
    <row r="65" spans="2:12" s="9" customFormat="1" ht="19.899999999999999" customHeight="1" x14ac:dyDescent="0.3">
      <c r="B65" s="150"/>
      <c r="C65" s="151"/>
      <c r="D65" s="152" t="s">
        <v>220</v>
      </c>
      <c r="E65" s="153"/>
      <c r="F65" s="153"/>
      <c r="G65" s="153"/>
      <c r="H65" s="153"/>
      <c r="I65" s="154"/>
      <c r="J65" s="155">
        <f>J259</f>
        <v>0</v>
      </c>
      <c r="K65" s="156"/>
    </row>
    <row r="66" spans="2:12" s="8" customFormat="1" ht="24.95" customHeight="1" x14ac:dyDescent="0.3">
      <c r="B66" s="143"/>
      <c r="C66" s="144"/>
      <c r="D66" s="145" t="s">
        <v>948</v>
      </c>
      <c r="E66" s="146"/>
      <c r="F66" s="146"/>
      <c r="G66" s="146"/>
      <c r="H66" s="146"/>
      <c r="I66" s="147"/>
      <c r="J66" s="148">
        <f>J262</f>
        <v>0</v>
      </c>
      <c r="K66" s="149"/>
    </row>
    <row r="67" spans="2:12" s="9" customFormat="1" ht="19.899999999999999" customHeight="1" x14ac:dyDescent="0.3">
      <c r="B67" s="150"/>
      <c r="C67" s="151"/>
      <c r="D67" s="152" t="s">
        <v>949</v>
      </c>
      <c r="E67" s="153"/>
      <c r="F67" s="153"/>
      <c r="G67" s="153"/>
      <c r="H67" s="153"/>
      <c r="I67" s="154"/>
      <c r="J67" s="155">
        <f>J263</f>
        <v>0</v>
      </c>
      <c r="K67" s="156"/>
    </row>
    <row r="68" spans="2:12" s="9" customFormat="1" ht="19.899999999999999" customHeight="1" x14ac:dyDescent="0.3">
      <c r="B68" s="150"/>
      <c r="C68" s="151"/>
      <c r="D68" s="152" t="s">
        <v>950</v>
      </c>
      <c r="E68" s="153"/>
      <c r="F68" s="153"/>
      <c r="G68" s="153"/>
      <c r="H68" s="153"/>
      <c r="I68" s="154"/>
      <c r="J68" s="155">
        <f>J290</f>
        <v>0</v>
      </c>
      <c r="K68" s="156"/>
    </row>
    <row r="69" spans="2:12" s="1" customFormat="1" ht="21.75" customHeight="1" x14ac:dyDescent="0.3">
      <c r="B69" s="42"/>
      <c r="C69" s="43"/>
      <c r="D69" s="43"/>
      <c r="E69" s="43"/>
      <c r="F69" s="43"/>
      <c r="G69" s="43"/>
      <c r="H69" s="43"/>
      <c r="I69" s="114"/>
      <c r="J69" s="43"/>
      <c r="K69" s="46"/>
    </row>
    <row r="70" spans="2:12" s="1" customFormat="1" ht="6.95" customHeight="1" x14ac:dyDescent="0.3">
      <c r="B70" s="57"/>
      <c r="C70" s="58"/>
      <c r="D70" s="58"/>
      <c r="E70" s="58"/>
      <c r="F70" s="58"/>
      <c r="G70" s="58"/>
      <c r="H70" s="58"/>
      <c r="I70" s="135"/>
      <c r="J70" s="58"/>
      <c r="K70" s="59"/>
    </row>
    <row r="74" spans="2:12" s="1" customFormat="1" ht="6.95" customHeight="1" x14ac:dyDescent="0.3">
      <c r="B74" s="60"/>
      <c r="C74" s="61"/>
      <c r="D74" s="61"/>
      <c r="E74" s="61"/>
      <c r="F74" s="61"/>
      <c r="G74" s="61"/>
      <c r="H74" s="61"/>
      <c r="I74" s="136"/>
      <c r="J74" s="61"/>
      <c r="K74" s="61"/>
      <c r="L74" s="42"/>
    </row>
    <row r="75" spans="2:12" s="1" customFormat="1" ht="36.950000000000003" customHeight="1" x14ac:dyDescent="0.3">
      <c r="B75" s="42"/>
      <c r="C75" s="62" t="s">
        <v>127</v>
      </c>
      <c r="I75" s="157"/>
      <c r="L75" s="42"/>
    </row>
    <row r="76" spans="2:12" s="1" customFormat="1" ht="6.95" customHeight="1" x14ac:dyDescent="0.3">
      <c r="B76" s="42"/>
      <c r="I76" s="157"/>
      <c r="L76" s="42"/>
    </row>
    <row r="77" spans="2:12" s="1" customFormat="1" ht="14.45" customHeight="1" x14ac:dyDescent="0.3">
      <c r="B77" s="42"/>
      <c r="C77" s="64" t="s">
        <v>19</v>
      </c>
      <c r="I77" s="157"/>
      <c r="L77" s="42"/>
    </row>
    <row r="78" spans="2:12" s="1" customFormat="1" ht="16.5" customHeight="1" x14ac:dyDescent="0.3">
      <c r="B78" s="42"/>
      <c r="E78" s="366" t="str">
        <f>E7</f>
        <v>Dostihová - Strakonická - Protihluková opatření</v>
      </c>
      <c r="F78" s="367"/>
      <c r="G78" s="367"/>
      <c r="H78" s="367"/>
      <c r="I78" s="157"/>
      <c r="L78" s="42"/>
    </row>
    <row r="79" spans="2:12" s="1" customFormat="1" ht="14.45" customHeight="1" x14ac:dyDescent="0.3">
      <c r="B79" s="42"/>
      <c r="C79" s="64" t="s">
        <v>115</v>
      </c>
      <c r="I79" s="157"/>
      <c r="L79" s="42"/>
    </row>
    <row r="80" spans="2:12" s="1" customFormat="1" ht="17.25" customHeight="1" x14ac:dyDescent="0.3">
      <c r="B80" s="42"/>
      <c r="E80" s="344" t="str">
        <f>E9</f>
        <v>SO 201 - Stavební úpravy mostu ev. č.p. 003.3 a opěrné zdi</v>
      </c>
      <c r="F80" s="368"/>
      <c r="G80" s="368"/>
      <c r="H80" s="368"/>
      <c r="I80" s="157"/>
      <c r="L80" s="42"/>
    </row>
    <row r="81" spans="2:65" s="1" customFormat="1" ht="6.95" customHeight="1" x14ac:dyDescent="0.3">
      <c r="B81" s="42"/>
      <c r="I81" s="157"/>
      <c r="L81" s="42"/>
    </row>
    <row r="82" spans="2:65" s="1" customFormat="1" ht="18" customHeight="1" x14ac:dyDescent="0.3">
      <c r="B82" s="42"/>
      <c r="C82" s="64" t="s">
        <v>23</v>
      </c>
      <c r="F82" s="158" t="str">
        <f>F12</f>
        <v>Praha</v>
      </c>
      <c r="I82" s="159" t="s">
        <v>25</v>
      </c>
      <c r="J82" s="68" t="str">
        <f>IF(J12="","",J12)</f>
        <v>15. 10. 2018</v>
      </c>
      <c r="L82" s="42"/>
    </row>
    <row r="83" spans="2:65" s="1" customFormat="1" ht="6.95" customHeight="1" x14ac:dyDescent="0.3">
      <c r="B83" s="42"/>
      <c r="I83" s="157"/>
      <c r="L83" s="42"/>
    </row>
    <row r="84" spans="2:65" s="1" customFormat="1" ht="15" x14ac:dyDescent="0.3">
      <c r="B84" s="42"/>
      <c r="C84" s="64" t="s">
        <v>27</v>
      </c>
      <c r="F84" s="158" t="str">
        <f>E15</f>
        <v>TECHNICKÁ SPRÁVA KOMUNIKACÍ HL. M. PRAHY</v>
      </c>
      <c r="I84" s="159" t="s">
        <v>33</v>
      </c>
      <c r="J84" s="158" t="str">
        <f>E21</f>
        <v>NOVÁK &amp; PARTNER, s.r.o.</v>
      </c>
      <c r="L84" s="42"/>
    </row>
    <row r="85" spans="2:65" s="1" customFormat="1" ht="14.45" customHeight="1" x14ac:dyDescent="0.3">
      <c r="B85" s="42"/>
      <c r="C85" s="64" t="s">
        <v>31</v>
      </c>
      <c r="F85" s="158" t="str">
        <f>IF(E18="","",E18)</f>
        <v/>
      </c>
      <c r="I85" s="157"/>
      <c r="L85" s="42"/>
    </row>
    <row r="86" spans="2:65" s="1" customFormat="1" ht="10.35" customHeight="1" x14ac:dyDescent="0.3">
      <c r="B86" s="42"/>
      <c r="I86" s="157"/>
      <c r="L86" s="42"/>
    </row>
    <row r="87" spans="2:65" s="10" customFormat="1" ht="29.25" customHeight="1" x14ac:dyDescent="0.3">
      <c r="B87" s="160"/>
      <c r="C87" s="161" t="s">
        <v>128</v>
      </c>
      <c r="D87" s="162" t="s">
        <v>57</v>
      </c>
      <c r="E87" s="162" t="s">
        <v>53</v>
      </c>
      <c r="F87" s="162" t="s">
        <v>129</v>
      </c>
      <c r="G87" s="162" t="s">
        <v>130</v>
      </c>
      <c r="H87" s="162" t="s">
        <v>131</v>
      </c>
      <c r="I87" s="163" t="s">
        <v>132</v>
      </c>
      <c r="J87" s="162" t="s">
        <v>119</v>
      </c>
      <c r="K87" s="164" t="s">
        <v>133</v>
      </c>
      <c r="L87" s="160"/>
      <c r="M87" s="74" t="s">
        <v>134</v>
      </c>
      <c r="N87" s="75" t="s">
        <v>42</v>
      </c>
      <c r="O87" s="75" t="s">
        <v>135</v>
      </c>
      <c r="P87" s="75" t="s">
        <v>136</v>
      </c>
      <c r="Q87" s="75" t="s">
        <v>137</v>
      </c>
      <c r="R87" s="75" t="s">
        <v>138</v>
      </c>
      <c r="S87" s="75" t="s">
        <v>139</v>
      </c>
      <c r="T87" s="76" t="s">
        <v>140</v>
      </c>
    </row>
    <row r="88" spans="2:65" s="1" customFormat="1" ht="29.25" customHeight="1" x14ac:dyDescent="0.35">
      <c r="B88" s="42"/>
      <c r="C88" s="78" t="s">
        <v>120</v>
      </c>
      <c r="I88" s="157"/>
      <c r="J88" s="165">
        <f>BK88</f>
        <v>0</v>
      </c>
      <c r="L88" s="42"/>
      <c r="M88" s="77"/>
      <c r="N88" s="69"/>
      <c r="O88" s="69"/>
      <c r="P88" s="166">
        <f>P89+P262</f>
        <v>0</v>
      </c>
      <c r="Q88" s="69"/>
      <c r="R88" s="166">
        <f>R89+R262</f>
        <v>254.62414541999999</v>
      </c>
      <c r="S88" s="69"/>
      <c r="T88" s="167">
        <f>T89+T262</f>
        <v>144.3416</v>
      </c>
      <c r="AT88" s="25" t="s">
        <v>71</v>
      </c>
      <c r="AU88" s="25" t="s">
        <v>121</v>
      </c>
      <c r="BK88" s="168">
        <f>BK89+BK262</f>
        <v>0</v>
      </c>
    </row>
    <row r="89" spans="2:65" s="11" customFormat="1" ht="37.35" customHeight="1" x14ac:dyDescent="0.35">
      <c r="B89" s="169"/>
      <c r="D89" s="170" t="s">
        <v>71</v>
      </c>
      <c r="E89" s="171" t="s">
        <v>221</v>
      </c>
      <c r="F89" s="171" t="s">
        <v>222</v>
      </c>
      <c r="I89" s="172"/>
      <c r="J89" s="173">
        <f>BK89</f>
        <v>0</v>
      </c>
      <c r="L89" s="169"/>
      <c r="M89" s="174"/>
      <c r="N89" s="175"/>
      <c r="O89" s="175"/>
      <c r="P89" s="176">
        <f>P90+P138+P177+P192+P205+P211+P247+P259</f>
        <v>0</v>
      </c>
      <c r="Q89" s="175"/>
      <c r="R89" s="176">
        <f>R90+R138+R177+R192+R205+R211+R247+R259</f>
        <v>254.25264741999999</v>
      </c>
      <c r="S89" s="175"/>
      <c r="T89" s="177">
        <f>T90+T138+T177+T192+T205+T211+T247+T259</f>
        <v>144.3416</v>
      </c>
      <c r="AR89" s="170" t="s">
        <v>80</v>
      </c>
      <c r="AT89" s="178" t="s">
        <v>71</v>
      </c>
      <c r="AU89" s="178" t="s">
        <v>72</v>
      </c>
      <c r="AY89" s="170" t="s">
        <v>144</v>
      </c>
      <c r="BK89" s="179">
        <f>BK90+BK138+BK177+BK192+BK205+BK211+BK247+BK259</f>
        <v>0</v>
      </c>
    </row>
    <row r="90" spans="2:65" s="11" customFormat="1" ht="19.899999999999999" customHeight="1" x14ac:dyDescent="0.3">
      <c r="B90" s="169"/>
      <c r="D90" s="170" t="s">
        <v>71</v>
      </c>
      <c r="E90" s="180" t="s">
        <v>80</v>
      </c>
      <c r="F90" s="180" t="s">
        <v>223</v>
      </c>
      <c r="I90" s="172"/>
      <c r="J90" s="181">
        <f>BK90</f>
        <v>0</v>
      </c>
      <c r="L90" s="169"/>
      <c r="M90" s="174"/>
      <c r="N90" s="175"/>
      <c r="O90" s="175"/>
      <c r="P90" s="176">
        <f>SUM(P91:P137)</f>
        <v>0</v>
      </c>
      <c r="Q90" s="175"/>
      <c r="R90" s="176">
        <f>SUM(R91:R137)</f>
        <v>1.5000000000000001E-4</v>
      </c>
      <c r="S90" s="175"/>
      <c r="T90" s="177">
        <f>SUM(T91:T137)</f>
        <v>0</v>
      </c>
      <c r="AR90" s="170" t="s">
        <v>80</v>
      </c>
      <c r="AT90" s="178" t="s">
        <v>71</v>
      </c>
      <c r="AU90" s="178" t="s">
        <v>80</v>
      </c>
      <c r="AY90" s="170" t="s">
        <v>144</v>
      </c>
      <c r="BK90" s="179">
        <f>SUM(BK91:BK137)</f>
        <v>0</v>
      </c>
    </row>
    <row r="91" spans="2:65" s="1" customFormat="1" ht="16.5" customHeight="1" x14ac:dyDescent="0.3">
      <c r="B91" s="182"/>
      <c r="C91" s="183" t="s">
        <v>80</v>
      </c>
      <c r="D91" s="183" t="s">
        <v>147</v>
      </c>
      <c r="E91" s="184" t="s">
        <v>951</v>
      </c>
      <c r="F91" s="185" t="s">
        <v>952</v>
      </c>
      <c r="G91" s="186" t="s">
        <v>631</v>
      </c>
      <c r="H91" s="187">
        <v>3</v>
      </c>
      <c r="I91" s="188"/>
      <c r="J91" s="189">
        <f>ROUND(I91*H91,2)</f>
        <v>0</v>
      </c>
      <c r="K91" s="185" t="s">
        <v>227</v>
      </c>
      <c r="L91" s="42"/>
      <c r="M91" s="190" t="s">
        <v>5</v>
      </c>
      <c r="N91" s="191" t="s">
        <v>43</v>
      </c>
      <c r="O91" s="43"/>
      <c r="P91" s="192">
        <f>O91*H91</f>
        <v>0</v>
      </c>
      <c r="Q91" s="192">
        <v>0</v>
      </c>
      <c r="R91" s="192">
        <f>Q91*H91</f>
        <v>0</v>
      </c>
      <c r="S91" s="192">
        <v>0</v>
      </c>
      <c r="T91" s="193">
        <f>S91*H91</f>
        <v>0</v>
      </c>
      <c r="AR91" s="25" t="s">
        <v>161</v>
      </c>
      <c r="AT91" s="25" t="s">
        <v>147</v>
      </c>
      <c r="AU91" s="25" t="s">
        <v>82</v>
      </c>
      <c r="AY91" s="25" t="s">
        <v>144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25" t="s">
        <v>80</v>
      </c>
      <c r="BK91" s="194">
        <f>ROUND(I91*H91,2)</f>
        <v>0</v>
      </c>
      <c r="BL91" s="25" t="s">
        <v>161</v>
      </c>
      <c r="BM91" s="25" t="s">
        <v>953</v>
      </c>
    </row>
    <row r="92" spans="2:65" s="1" customFormat="1" ht="27" x14ac:dyDescent="0.3">
      <c r="B92" s="42"/>
      <c r="D92" s="195" t="s">
        <v>153</v>
      </c>
      <c r="F92" s="196" t="s">
        <v>954</v>
      </c>
      <c r="I92" s="157"/>
      <c r="L92" s="42"/>
      <c r="M92" s="197"/>
      <c r="N92" s="43"/>
      <c r="O92" s="43"/>
      <c r="P92" s="43"/>
      <c r="Q92" s="43"/>
      <c r="R92" s="43"/>
      <c r="S92" s="43"/>
      <c r="T92" s="71"/>
      <c r="AT92" s="25" t="s">
        <v>153</v>
      </c>
      <c r="AU92" s="25" t="s">
        <v>82</v>
      </c>
    </row>
    <row r="93" spans="2:65" s="12" customFormat="1" x14ac:dyDescent="0.3">
      <c r="B93" s="201"/>
      <c r="D93" s="195" t="s">
        <v>230</v>
      </c>
      <c r="E93" s="202" t="s">
        <v>5</v>
      </c>
      <c r="F93" s="203" t="s">
        <v>955</v>
      </c>
      <c r="H93" s="204">
        <v>3</v>
      </c>
      <c r="I93" s="205"/>
      <c r="L93" s="201"/>
      <c r="M93" s="206"/>
      <c r="N93" s="207"/>
      <c r="O93" s="207"/>
      <c r="P93" s="207"/>
      <c r="Q93" s="207"/>
      <c r="R93" s="207"/>
      <c r="S93" s="207"/>
      <c r="T93" s="208"/>
      <c r="AT93" s="202" t="s">
        <v>230</v>
      </c>
      <c r="AU93" s="202" t="s">
        <v>82</v>
      </c>
      <c r="AV93" s="12" t="s">
        <v>82</v>
      </c>
      <c r="AW93" s="12" t="s">
        <v>35</v>
      </c>
      <c r="AX93" s="12" t="s">
        <v>80</v>
      </c>
      <c r="AY93" s="202" t="s">
        <v>144</v>
      </c>
    </row>
    <row r="94" spans="2:65" s="1" customFormat="1" ht="16.5" customHeight="1" x14ac:dyDescent="0.3">
      <c r="B94" s="182"/>
      <c r="C94" s="183" t="s">
        <v>82</v>
      </c>
      <c r="D94" s="183" t="s">
        <v>147</v>
      </c>
      <c r="E94" s="184" t="s">
        <v>956</v>
      </c>
      <c r="F94" s="185" t="s">
        <v>957</v>
      </c>
      <c r="G94" s="186" t="s">
        <v>631</v>
      </c>
      <c r="H94" s="187">
        <v>3</v>
      </c>
      <c r="I94" s="188"/>
      <c r="J94" s="189">
        <f>ROUND(I94*H94,2)</f>
        <v>0</v>
      </c>
      <c r="K94" s="185" t="s">
        <v>227</v>
      </c>
      <c r="L94" s="42"/>
      <c r="M94" s="190" t="s">
        <v>5</v>
      </c>
      <c r="N94" s="191" t="s">
        <v>43</v>
      </c>
      <c r="O94" s="43"/>
      <c r="P94" s="192">
        <f>O94*H94</f>
        <v>0</v>
      </c>
      <c r="Q94" s="192">
        <v>5.0000000000000002E-5</v>
      </c>
      <c r="R94" s="192">
        <f>Q94*H94</f>
        <v>1.5000000000000001E-4</v>
      </c>
      <c r="S94" s="192">
        <v>0</v>
      </c>
      <c r="T94" s="193">
        <f>S94*H94</f>
        <v>0</v>
      </c>
      <c r="AR94" s="25" t="s">
        <v>161</v>
      </c>
      <c r="AT94" s="25" t="s">
        <v>147</v>
      </c>
      <c r="AU94" s="25" t="s">
        <v>82</v>
      </c>
      <c r="AY94" s="25" t="s">
        <v>144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25" t="s">
        <v>80</v>
      </c>
      <c r="BK94" s="194">
        <f>ROUND(I94*H94,2)</f>
        <v>0</v>
      </c>
      <c r="BL94" s="25" t="s">
        <v>161</v>
      </c>
      <c r="BM94" s="25" t="s">
        <v>958</v>
      </c>
    </row>
    <row r="95" spans="2:65" s="1" customFormat="1" ht="27" x14ac:dyDescent="0.3">
      <c r="B95" s="42"/>
      <c r="D95" s="195" t="s">
        <v>153</v>
      </c>
      <c r="F95" s="196" t="s">
        <v>959</v>
      </c>
      <c r="I95" s="157"/>
      <c r="L95" s="42"/>
      <c r="M95" s="197"/>
      <c r="N95" s="43"/>
      <c r="O95" s="43"/>
      <c r="P95" s="43"/>
      <c r="Q95" s="43"/>
      <c r="R95" s="43"/>
      <c r="S95" s="43"/>
      <c r="T95" s="71"/>
      <c r="AT95" s="25" t="s">
        <v>153</v>
      </c>
      <c r="AU95" s="25" t="s">
        <v>82</v>
      </c>
    </row>
    <row r="96" spans="2:65" s="12" customFormat="1" x14ac:dyDescent="0.3">
      <c r="B96" s="201"/>
      <c r="D96" s="195" t="s">
        <v>230</v>
      </c>
      <c r="E96" s="202" t="s">
        <v>5</v>
      </c>
      <c r="F96" s="203" t="s">
        <v>955</v>
      </c>
      <c r="H96" s="204">
        <v>3</v>
      </c>
      <c r="I96" s="205"/>
      <c r="L96" s="201"/>
      <c r="M96" s="206"/>
      <c r="N96" s="207"/>
      <c r="O96" s="207"/>
      <c r="P96" s="207"/>
      <c r="Q96" s="207"/>
      <c r="R96" s="207"/>
      <c r="S96" s="207"/>
      <c r="T96" s="208"/>
      <c r="AT96" s="202" t="s">
        <v>230</v>
      </c>
      <c r="AU96" s="202" t="s">
        <v>82</v>
      </c>
      <c r="AV96" s="12" t="s">
        <v>82</v>
      </c>
      <c r="AW96" s="12" t="s">
        <v>35</v>
      </c>
      <c r="AX96" s="12" t="s">
        <v>80</v>
      </c>
      <c r="AY96" s="202" t="s">
        <v>144</v>
      </c>
    </row>
    <row r="97" spans="2:65" s="1" customFormat="1" ht="16.5" customHeight="1" x14ac:dyDescent="0.3">
      <c r="B97" s="182"/>
      <c r="C97" s="183" t="s">
        <v>157</v>
      </c>
      <c r="D97" s="183" t="s">
        <v>147</v>
      </c>
      <c r="E97" s="184" t="s">
        <v>960</v>
      </c>
      <c r="F97" s="185" t="s">
        <v>961</v>
      </c>
      <c r="G97" s="186" t="s">
        <v>962</v>
      </c>
      <c r="H97" s="187">
        <v>120</v>
      </c>
      <c r="I97" s="188"/>
      <c r="J97" s="189">
        <f>ROUND(I97*H97,2)</f>
        <v>0</v>
      </c>
      <c r="K97" s="185" t="s">
        <v>227</v>
      </c>
      <c r="L97" s="42"/>
      <c r="M97" s="190" t="s">
        <v>5</v>
      </c>
      <c r="N97" s="191" t="s">
        <v>43</v>
      </c>
      <c r="O97" s="43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25" t="s">
        <v>161</v>
      </c>
      <c r="AT97" s="25" t="s">
        <v>147</v>
      </c>
      <c r="AU97" s="25" t="s">
        <v>82</v>
      </c>
      <c r="AY97" s="25" t="s">
        <v>144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25" t="s">
        <v>80</v>
      </c>
      <c r="BK97" s="194">
        <f>ROUND(I97*H97,2)</f>
        <v>0</v>
      </c>
      <c r="BL97" s="25" t="s">
        <v>161</v>
      </c>
      <c r="BM97" s="25" t="s">
        <v>963</v>
      </c>
    </row>
    <row r="98" spans="2:65" s="1" customFormat="1" x14ac:dyDescent="0.3">
      <c r="B98" s="42"/>
      <c r="D98" s="195" t="s">
        <v>153</v>
      </c>
      <c r="F98" s="196" t="s">
        <v>964</v>
      </c>
      <c r="I98" s="157"/>
      <c r="L98" s="42"/>
      <c r="M98" s="197"/>
      <c r="N98" s="43"/>
      <c r="O98" s="43"/>
      <c r="P98" s="43"/>
      <c r="Q98" s="43"/>
      <c r="R98" s="43"/>
      <c r="S98" s="43"/>
      <c r="T98" s="71"/>
      <c r="AT98" s="25" t="s">
        <v>153</v>
      </c>
      <c r="AU98" s="25" t="s">
        <v>82</v>
      </c>
    </row>
    <row r="99" spans="2:65" s="12" customFormat="1" x14ac:dyDescent="0.3">
      <c r="B99" s="201"/>
      <c r="D99" s="195" t="s">
        <v>230</v>
      </c>
      <c r="E99" s="202" t="s">
        <v>5</v>
      </c>
      <c r="F99" s="203" t="s">
        <v>965</v>
      </c>
      <c r="H99" s="204">
        <v>120</v>
      </c>
      <c r="I99" s="205"/>
      <c r="L99" s="201"/>
      <c r="M99" s="206"/>
      <c r="N99" s="207"/>
      <c r="O99" s="207"/>
      <c r="P99" s="207"/>
      <c r="Q99" s="207"/>
      <c r="R99" s="207"/>
      <c r="S99" s="207"/>
      <c r="T99" s="208"/>
      <c r="AT99" s="202" t="s">
        <v>230</v>
      </c>
      <c r="AU99" s="202" t="s">
        <v>82</v>
      </c>
      <c r="AV99" s="12" t="s">
        <v>82</v>
      </c>
      <c r="AW99" s="12" t="s">
        <v>35</v>
      </c>
      <c r="AX99" s="12" t="s">
        <v>80</v>
      </c>
      <c r="AY99" s="202" t="s">
        <v>144</v>
      </c>
    </row>
    <row r="100" spans="2:65" s="1" customFormat="1" ht="25.5" customHeight="1" x14ac:dyDescent="0.3">
      <c r="B100" s="182"/>
      <c r="C100" s="183" t="s">
        <v>161</v>
      </c>
      <c r="D100" s="183" t="s">
        <v>147</v>
      </c>
      <c r="E100" s="184" t="s">
        <v>966</v>
      </c>
      <c r="F100" s="185" t="s">
        <v>967</v>
      </c>
      <c r="G100" s="186" t="s">
        <v>968</v>
      </c>
      <c r="H100" s="187">
        <v>10</v>
      </c>
      <c r="I100" s="188"/>
      <c r="J100" s="189">
        <f>ROUND(I100*H100,2)</f>
        <v>0</v>
      </c>
      <c r="K100" s="185" t="s">
        <v>227</v>
      </c>
      <c r="L100" s="42"/>
      <c r="M100" s="190" t="s">
        <v>5</v>
      </c>
      <c r="N100" s="191" t="s">
        <v>43</v>
      </c>
      <c r="O100" s="43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AR100" s="25" t="s">
        <v>161</v>
      </c>
      <c r="AT100" s="25" t="s">
        <v>147</v>
      </c>
      <c r="AU100" s="25" t="s">
        <v>82</v>
      </c>
      <c r="AY100" s="25" t="s">
        <v>144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25" t="s">
        <v>80</v>
      </c>
      <c r="BK100" s="194">
        <f>ROUND(I100*H100,2)</f>
        <v>0</v>
      </c>
      <c r="BL100" s="25" t="s">
        <v>161</v>
      </c>
      <c r="BM100" s="25" t="s">
        <v>969</v>
      </c>
    </row>
    <row r="101" spans="2:65" s="1" customFormat="1" ht="27" x14ac:dyDescent="0.3">
      <c r="B101" s="42"/>
      <c r="D101" s="195" t="s">
        <v>153</v>
      </c>
      <c r="F101" s="196" t="s">
        <v>970</v>
      </c>
      <c r="I101" s="157"/>
      <c r="L101" s="42"/>
      <c r="M101" s="197"/>
      <c r="N101" s="43"/>
      <c r="O101" s="43"/>
      <c r="P101" s="43"/>
      <c r="Q101" s="43"/>
      <c r="R101" s="43"/>
      <c r="S101" s="43"/>
      <c r="T101" s="71"/>
      <c r="AT101" s="25" t="s">
        <v>153</v>
      </c>
      <c r="AU101" s="25" t="s">
        <v>82</v>
      </c>
    </row>
    <row r="102" spans="2:65" s="12" customFormat="1" x14ac:dyDescent="0.3">
      <c r="B102" s="201"/>
      <c r="D102" s="195" t="s">
        <v>230</v>
      </c>
      <c r="E102" s="202" t="s">
        <v>5</v>
      </c>
      <c r="F102" s="203" t="s">
        <v>971</v>
      </c>
      <c r="H102" s="204">
        <v>10</v>
      </c>
      <c r="I102" s="205"/>
      <c r="L102" s="201"/>
      <c r="M102" s="206"/>
      <c r="N102" s="207"/>
      <c r="O102" s="207"/>
      <c r="P102" s="207"/>
      <c r="Q102" s="207"/>
      <c r="R102" s="207"/>
      <c r="S102" s="207"/>
      <c r="T102" s="208"/>
      <c r="AT102" s="202" t="s">
        <v>230</v>
      </c>
      <c r="AU102" s="202" t="s">
        <v>82</v>
      </c>
      <c r="AV102" s="12" t="s">
        <v>82</v>
      </c>
      <c r="AW102" s="12" t="s">
        <v>35</v>
      </c>
      <c r="AX102" s="12" t="s">
        <v>80</v>
      </c>
      <c r="AY102" s="202" t="s">
        <v>144</v>
      </c>
    </row>
    <row r="103" spans="2:65" s="1" customFormat="1" ht="16.5" customHeight="1" x14ac:dyDescent="0.3">
      <c r="B103" s="182"/>
      <c r="C103" s="183" t="s">
        <v>143</v>
      </c>
      <c r="D103" s="183" t="s">
        <v>147</v>
      </c>
      <c r="E103" s="184" t="s">
        <v>972</v>
      </c>
      <c r="F103" s="185" t="s">
        <v>973</v>
      </c>
      <c r="G103" s="186" t="s">
        <v>289</v>
      </c>
      <c r="H103" s="187">
        <v>36.54</v>
      </c>
      <c r="I103" s="188"/>
      <c r="J103" s="189">
        <f>ROUND(I103*H103,2)</f>
        <v>0</v>
      </c>
      <c r="K103" s="185" t="s">
        <v>227</v>
      </c>
      <c r="L103" s="42"/>
      <c r="M103" s="190" t="s">
        <v>5</v>
      </c>
      <c r="N103" s="191" t="s">
        <v>43</v>
      </c>
      <c r="O103" s="43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25" t="s">
        <v>161</v>
      </c>
      <c r="AT103" s="25" t="s">
        <v>147</v>
      </c>
      <c r="AU103" s="25" t="s">
        <v>82</v>
      </c>
      <c r="AY103" s="25" t="s">
        <v>144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5" t="s">
        <v>80</v>
      </c>
      <c r="BK103" s="194">
        <f>ROUND(I103*H103,2)</f>
        <v>0</v>
      </c>
      <c r="BL103" s="25" t="s">
        <v>161</v>
      </c>
      <c r="BM103" s="25" t="s">
        <v>974</v>
      </c>
    </row>
    <row r="104" spans="2:65" s="1" customFormat="1" ht="27" x14ac:dyDescent="0.3">
      <c r="B104" s="42"/>
      <c r="D104" s="195" t="s">
        <v>153</v>
      </c>
      <c r="F104" s="196" t="s">
        <v>975</v>
      </c>
      <c r="I104" s="157"/>
      <c r="L104" s="42"/>
      <c r="M104" s="197"/>
      <c r="N104" s="43"/>
      <c r="O104" s="43"/>
      <c r="P104" s="43"/>
      <c r="Q104" s="43"/>
      <c r="R104" s="43"/>
      <c r="S104" s="43"/>
      <c r="T104" s="71"/>
      <c r="AT104" s="25" t="s">
        <v>153</v>
      </c>
      <c r="AU104" s="25" t="s">
        <v>82</v>
      </c>
    </row>
    <row r="105" spans="2:65" s="12" customFormat="1" x14ac:dyDescent="0.3">
      <c r="B105" s="201"/>
      <c r="D105" s="195" t="s">
        <v>230</v>
      </c>
      <c r="E105" s="202" t="s">
        <v>5</v>
      </c>
      <c r="F105" s="203" t="s">
        <v>976</v>
      </c>
      <c r="H105" s="204">
        <v>73.08</v>
      </c>
      <c r="I105" s="205"/>
      <c r="L105" s="201"/>
      <c r="M105" s="206"/>
      <c r="N105" s="207"/>
      <c r="O105" s="207"/>
      <c r="P105" s="207"/>
      <c r="Q105" s="207"/>
      <c r="R105" s="207"/>
      <c r="S105" s="207"/>
      <c r="T105" s="208"/>
      <c r="AT105" s="202" t="s">
        <v>230</v>
      </c>
      <c r="AU105" s="202" t="s">
        <v>82</v>
      </c>
      <c r="AV105" s="12" t="s">
        <v>82</v>
      </c>
      <c r="AW105" s="12" t="s">
        <v>35</v>
      </c>
      <c r="AX105" s="12" t="s">
        <v>72</v>
      </c>
      <c r="AY105" s="202" t="s">
        <v>144</v>
      </c>
    </row>
    <row r="106" spans="2:65" s="12" customFormat="1" x14ac:dyDescent="0.3">
      <c r="B106" s="201"/>
      <c r="D106" s="195" t="s">
        <v>230</v>
      </c>
      <c r="E106" s="202" t="s">
        <v>5</v>
      </c>
      <c r="F106" s="203" t="s">
        <v>977</v>
      </c>
      <c r="H106" s="204">
        <v>36.54</v>
      </c>
      <c r="I106" s="205"/>
      <c r="L106" s="201"/>
      <c r="M106" s="206"/>
      <c r="N106" s="207"/>
      <c r="O106" s="207"/>
      <c r="P106" s="207"/>
      <c r="Q106" s="207"/>
      <c r="R106" s="207"/>
      <c r="S106" s="207"/>
      <c r="T106" s="208"/>
      <c r="AT106" s="202" t="s">
        <v>230</v>
      </c>
      <c r="AU106" s="202" t="s">
        <v>82</v>
      </c>
      <c r="AV106" s="12" t="s">
        <v>82</v>
      </c>
      <c r="AW106" s="12" t="s">
        <v>35</v>
      </c>
      <c r="AX106" s="12" t="s">
        <v>80</v>
      </c>
      <c r="AY106" s="202" t="s">
        <v>144</v>
      </c>
    </row>
    <row r="107" spans="2:65" s="1" customFormat="1" ht="16.5" customHeight="1" x14ac:dyDescent="0.3">
      <c r="B107" s="182"/>
      <c r="C107" s="183" t="s">
        <v>168</v>
      </c>
      <c r="D107" s="183" t="s">
        <v>147</v>
      </c>
      <c r="E107" s="184" t="s">
        <v>978</v>
      </c>
      <c r="F107" s="185" t="s">
        <v>979</v>
      </c>
      <c r="G107" s="186" t="s">
        <v>289</v>
      </c>
      <c r="H107" s="187">
        <v>10.962</v>
      </c>
      <c r="I107" s="188"/>
      <c r="J107" s="189">
        <f>ROUND(I107*H107,2)</f>
        <v>0</v>
      </c>
      <c r="K107" s="185" t="s">
        <v>227</v>
      </c>
      <c r="L107" s="42"/>
      <c r="M107" s="190" t="s">
        <v>5</v>
      </c>
      <c r="N107" s="191" t="s">
        <v>43</v>
      </c>
      <c r="O107" s="43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25" t="s">
        <v>161</v>
      </c>
      <c r="AT107" s="25" t="s">
        <v>147</v>
      </c>
      <c r="AU107" s="25" t="s">
        <v>82</v>
      </c>
      <c r="AY107" s="25" t="s">
        <v>144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5" t="s">
        <v>80</v>
      </c>
      <c r="BK107" s="194">
        <f>ROUND(I107*H107,2)</f>
        <v>0</v>
      </c>
      <c r="BL107" s="25" t="s">
        <v>161</v>
      </c>
      <c r="BM107" s="25" t="s">
        <v>980</v>
      </c>
    </row>
    <row r="108" spans="2:65" s="1" customFormat="1" ht="27" x14ac:dyDescent="0.3">
      <c r="B108" s="42"/>
      <c r="D108" s="195" t="s">
        <v>153</v>
      </c>
      <c r="F108" s="196" t="s">
        <v>981</v>
      </c>
      <c r="I108" s="157"/>
      <c r="L108" s="42"/>
      <c r="M108" s="197"/>
      <c r="N108" s="43"/>
      <c r="O108" s="43"/>
      <c r="P108" s="43"/>
      <c r="Q108" s="43"/>
      <c r="R108" s="43"/>
      <c r="S108" s="43"/>
      <c r="T108" s="71"/>
      <c r="AT108" s="25" t="s">
        <v>153</v>
      </c>
      <c r="AU108" s="25" t="s">
        <v>82</v>
      </c>
    </row>
    <row r="109" spans="2:65" s="12" customFormat="1" x14ac:dyDescent="0.3">
      <c r="B109" s="201"/>
      <c r="D109" s="195" t="s">
        <v>230</v>
      </c>
      <c r="E109" s="202" t="s">
        <v>5</v>
      </c>
      <c r="F109" s="203" t="s">
        <v>982</v>
      </c>
      <c r="H109" s="204">
        <v>10.962</v>
      </c>
      <c r="I109" s="205"/>
      <c r="L109" s="201"/>
      <c r="M109" s="206"/>
      <c r="N109" s="207"/>
      <c r="O109" s="207"/>
      <c r="P109" s="207"/>
      <c r="Q109" s="207"/>
      <c r="R109" s="207"/>
      <c r="S109" s="207"/>
      <c r="T109" s="208"/>
      <c r="AT109" s="202" t="s">
        <v>230</v>
      </c>
      <c r="AU109" s="202" t="s">
        <v>82</v>
      </c>
      <c r="AV109" s="12" t="s">
        <v>82</v>
      </c>
      <c r="AW109" s="12" t="s">
        <v>35</v>
      </c>
      <c r="AX109" s="12" t="s">
        <v>80</v>
      </c>
      <c r="AY109" s="202" t="s">
        <v>144</v>
      </c>
    </row>
    <row r="110" spans="2:65" s="1" customFormat="1" ht="16.5" customHeight="1" x14ac:dyDescent="0.3">
      <c r="B110" s="182"/>
      <c r="C110" s="183" t="s">
        <v>172</v>
      </c>
      <c r="D110" s="183" t="s">
        <v>147</v>
      </c>
      <c r="E110" s="184" t="s">
        <v>983</v>
      </c>
      <c r="F110" s="185" t="s">
        <v>984</v>
      </c>
      <c r="G110" s="186" t="s">
        <v>289</v>
      </c>
      <c r="H110" s="187">
        <v>36.54</v>
      </c>
      <c r="I110" s="188"/>
      <c r="J110" s="189">
        <f>ROUND(I110*H110,2)</f>
        <v>0</v>
      </c>
      <c r="K110" s="185" t="s">
        <v>227</v>
      </c>
      <c r="L110" s="42"/>
      <c r="M110" s="190" t="s">
        <v>5</v>
      </c>
      <c r="N110" s="191" t="s">
        <v>43</v>
      </c>
      <c r="O110" s="43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AR110" s="25" t="s">
        <v>161</v>
      </c>
      <c r="AT110" s="25" t="s">
        <v>147</v>
      </c>
      <c r="AU110" s="25" t="s">
        <v>82</v>
      </c>
      <c r="AY110" s="25" t="s">
        <v>144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25" t="s">
        <v>80</v>
      </c>
      <c r="BK110" s="194">
        <f>ROUND(I110*H110,2)</f>
        <v>0</v>
      </c>
      <c r="BL110" s="25" t="s">
        <v>161</v>
      </c>
      <c r="BM110" s="25" t="s">
        <v>985</v>
      </c>
    </row>
    <row r="111" spans="2:65" s="1" customFormat="1" ht="27" x14ac:dyDescent="0.3">
      <c r="B111" s="42"/>
      <c r="D111" s="195" t="s">
        <v>153</v>
      </c>
      <c r="F111" s="196" t="s">
        <v>986</v>
      </c>
      <c r="I111" s="157"/>
      <c r="L111" s="42"/>
      <c r="M111" s="197"/>
      <c r="N111" s="43"/>
      <c r="O111" s="43"/>
      <c r="P111" s="43"/>
      <c r="Q111" s="43"/>
      <c r="R111" s="43"/>
      <c r="S111" s="43"/>
      <c r="T111" s="71"/>
      <c r="AT111" s="25" t="s">
        <v>153</v>
      </c>
      <c r="AU111" s="25" t="s">
        <v>82</v>
      </c>
    </row>
    <row r="112" spans="2:65" s="12" customFormat="1" x14ac:dyDescent="0.3">
      <c r="B112" s="201"/>
      <c r="D112" s="195" t="s">
        <v>230</v>
      </c>
      <c r="E112" s="202" t="s">
        <v>5</v>
      </c>
      <c r="F112" s="203" t="s">
        <v>987</v>
      </c>
      <c r="H112" s="204">
        <v>36.54</v>
      </c>
      <c r="I112" s="205"/>
      <c r="L112" s="201"/>
      <c r="M112" s="206"/>
      <c r="N112" s="207"/>
      <c r="O112" s="207"/>
      <c r="P112" s="207"/>
      <c r="Q112" s="207"/>
      <c r="R112" s="207"/>
      <c r="S112" s="207"/>
      <c r="T112" s="208"/>
      <c r="AT112" s="202" t="s">
        <v>230</v>
      </c>
      <c r="AU112" s="202" t="s">
        <v>82</v>
      </c>
      <c r="AV112" s="12" t="s">
        <v>82</v>
      </c>
      <c r="AW112" s="12" t="s">
        <v>35</v>
      </c>
      <c r="AX112" s="12" t="s">
        <v>80</v>
      </c>
      <c r="AY112" s="202" t="s">
        <v>144</v>
      </c>
    </row>
    <row r="113" spans="2:65" s="1" customFormat="1" ht="16.5" customHeight="1" x14ac:dyDescent="0.3">
      <c r="B113" s="182"/>
      <c r="C113" s="183" t="s">
        <v>176</v>
      </c>
      <c r="D113" s="183" t="s">
        <v>147</v>
      </c>
      <c r="E113" s="184" t="s">
        <v>988</v>
      </c>
      <c r="F113" s="185" t="s">
        <v>989</v>
      </c>
      <c r="G113" s="186" t="s">
        <v>289</v>
      </c>
      <c r="H113" s="187">
        <v>10.962</v>
      </c>
      <c r="I113" s="188"/>
      <c r="J113" s="189">
        <f>ROUND(I113*H113,2)</f>
        <v>0</v>
      </c>
      <c r="K113" s="185" t="s">
        <v>227</v>
      </c>
      <c r="L113" s="42"/>
      <c r="M113" s="190" t="s">
        <v>5</v>
      </c>
      <c r="N113" s="191" t="s">
        <v>43</v>
      </c>
      <c r="O113" s="43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AR113" s="25" t="s">
        <v>161</v>
      </c>
      <c r="AT113" s="25" t="s">
        <v>147</v>
      </c>
      <c r="AU113" s="25" t="s">
        <v>82</v>
      </c>
      <c r="AY113" s="25" t="s">
        <v>144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25" t="s">
        <v>80</v>
      </c>
      <c r="BK113" s="194">
        <f>ROUND(I113*H113,2)</f>
        <v>0</v>
      </c>
      <c r="BL113" s="25" t="s">
        <v>161</v>
      </c>
      <c r="BM113" s="25" t="s">
        <v>990</v>
      </c>
    </row>
    <row r="114" spans="2:65" s="1" customFormat="1" ht="27" x14ac:dyDescent="0.3">
      <c r="B114" s="42"/>
      <c r="D114" s="195" t="s">
        <v>153</v>
      </c>
      <c r="F114" s="196" t="s">
        <v>991</v>
      </c>
      <c r="I114" s="157"/>
      <c r="L114" s="42"/>
      <c r="M114" s="197"/>
      <c r="N114" s="43"/>
      <c r="O114" s="43"/>
      <c r="P114" s="43"/>
      <c r="Q114" s="43"/>
      <c r="R114" s="43"/>
      <c r="S114" s="43"/>
      <c r="T114" s="71"/>
      <c r="AT114" s="25" t="s">
        <v>153</v>
      </c>
      <c r="AU114" s="25" t="s">
        <v>82</v>
      </c>
    </row>
    <row r="115" spans="2:65" s="12" customFormat="1" x14ac:dyDescent="0.3">
      <c r="B115" s="201"/>
      <c r="D115" s="195" t="s">
        <v>230</v>
      </c>
      <c r="E115" s="202" t="s">
        <v>5</v>
      </c>
      <c r="F115" s="203" t="s">
        <v>992</v>
      </c>
      <c r="H115" s="204">
        <v>10.962</v>
      </c>
      <c r="I115" s="205"/>
      <c r="L115" s="201"/>
      <c r="M115" s="206"/>
      <c r="N115" s="207"/>
      <c r="O115" s="207"/>
      <c r="P115" s="207"/>
      <c r="Q115" s="207"/>
      <c r="R115" s="207"/>
      <c r="S115" s="207"/>
      <c r="T115" s="208"/>
      <c r="AT115" s="202" t="s">
        <v>230</v>
      </c>
      <c r="AU115" s="202" t="s">
        <v>82</v>
      </c>
      <c r="AV115" s="12" t="s">
        <v>82</v>
      </c>
      <c r="AW115" s="12" t="s">
        <v>35</v>
      </c>
      <c r="AX115" s="12" t="s">
        <v>80</v>
      </c>
      <c r="AY115" s="202" t="s">
        <v>144</v>
      </c>
    </row>
    <row r="116" spans="2:65" s="1" customFormat="1" ht="25.5" customHeight="1" x14ac:dyDescent="0.3">
      <c r="B116" s="182"/>
      <c r="C116" s="183" t="s">
        <v>180</v>
      </c>
      <c r="D116" s="183" t="s">
        <v>147</v>
      </c>
      <c r="E116" s="184" t="s">
        <v>993</v>
      </c>
      <c r="F116" s="185" t="s">
        <v>994</v>
      </c>
      <c r="G116" s="186" t="s">
        <v>631</v>
      </c>
      <c r="H116" s="187">
        <v>3</v>
      </c>
      <c r="I116" s="188"/>
      <c r="J116" s="189">
        <f>ROUND(I116*H116,2)</f>
        <v>0</v>
      </c>
      <c r="K116" s="185" t="s">
        <v>5</v>
      </c>
      <c r="L116" s="42"/>
      <c r="M116" s="190" t="s">
        <v>5</v>
      </c>
      <c r="N116" s="191" t="s">
        <v>43</v>
      </c>
      <c r="O116" s="43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AR116" s="25" t="s">
        <v>161</v>
      </c>
      <c r="AT116" s="25" t="s">
        <v>147</v>
      </c>
      <c r="AU116" s="25" t="s">
        <v>82</v>
      </c>
      <c r="AY116" s="25" t="s">
        <v>144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25" t="s">
        <v>80</v>
      </c>
      <c r="BK116" s="194">
        <f>ROUND(I116*H116,2)</f>
        <v>0</v>
      </c>
      <c r="BL116" s="25" t="s">
        <v>161</v>
      </c>
      <c r="BM116" s="25" t="s">
        <v>995</v>
      </c>
    </row>
    <row r="117" spans="2:65" s="1" customFormat="1" ht="27" x14ac:dyDescent="0.3">
      <c r="B117" s="42"/>
      <c r="D117" s="195" t="s">
        <v>153</v>
      </c>
      <c r="F117" s="196" t="s">
        <v>996</v>
      </c>
      <c r="I117" s="157"/>
      <c r="L117" s="42"/>
      <c r="M117" s="197"/>
      <c r="N117" s="43"/>
      <c r="O117" s="43"/>
      <c r="P117" s="43"/>
      <c r="Q117" s="43"/>
      <c r="R117" s="43"/>
      <c r="S117" s="43"/>
      <c r="T117" s="71"/>
      <c r="AT117" s="25" t="s">
        <v>153</v>
      </c>
      <c r="AU117" s="25" t="s">
        <v>82</v>
      </c>
    </row>
    <row r="118" spans="2:65" s="12" customFormat="1" x14ac:dyDescent="0.3">
      <c r="B118" s="201"/>
      <c r="D118" s="195" t="s">
        <v>230</v>
      </c>
      <c r="E118" s="202" t="s">
        <v>5</v>
      </c>
      <c r="F118" s="203" t="s">
        <v>955</v>
      </c>
      <c r="H118" s="204">
        <v>3</v>
      </c>
      <c r="I118" s="205"/>
      <c r="L118" s="201"/>
      <c r="M118" s="206"/>
      <c r="N118" s="207"/>
      <c r="O118" s="207"/>
      <c r="P118" s="207"/>
      <c r="Q118" s="207"/>
      <c r="R118" s="207"/>
      <c r="S118" s="207"/>
      <c r="T118" s="208"/>
      <c r="AT118" s="202" t="s">
        <v>230</v>
      </c>
      <c r="AU118" s="202" t="s">
        <v>82</v>
      </c>
      <c r="AV118" s="12" t="s">
        <v>82</v>
      </c>
      <c r="AW118" s="12" t="s">
        <v>35</v>
      </c>
      <c r="AX118" s="12" t="s">
        <v>80</v>
      </c>
      <c r="AY118" s="202" t="s">
        <v>144</v>
      </c>
    </row>
    <row r="119" spans="2:65" s="1" customFormat="1" ht="25.5" customHeight="1" x14ac:dyDescent="0.3">
      <c r="B119" s="182"/>
      <c r="C119" s="183" t="s">
        <v>186</v>
      </c>
      <c r="D119" s="183" t="s">
        <v>147</v>
      </c>
      <c r="E119" s="184" t="s">
        <v>997</v>
      </c>
      <c r="F119" s="185" t="s">
        <v>998</v>
      </c>
      <c r="G119" s="186" t="s">
        <v>631</v>
      </c>
      <c r="H119" s="187">
        <v>3</v>
      </c>
      <c r="I119" s="188"/>
      <c r="J119" s="189">
        <f>ROUND(I119*H119,2)</f>
        <v>0</v>
      </c>
      <c r="K119" s="185" t="s">
        <v>227</v>
      </c>
      <c r="L119" s="42"/>
      <c r="M119" s="190" t="s">
        <v>5</v>
      </c>
      <c r="N119" s="191" t="s">
        <v>43</v>
      </c>
      <c r="O119" s="43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AR119" s="25" t="s">
        <v>161</v>
      </c>
      <c r="AT119" s="25" t="s">
        <v>147</v>
      </c>
      <c r="AU119" s="25" t="s">
        <v>82</v>
      </c>
      <c r="AY119" s="25" t="s">
        <v>144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25" t="s">
        <v>80</v>
      </c>
      <c r="BK119" s="194">
        <f>ROUND(I119*H119,2)</f>
        <v>0</v>
      </c>
      <c r="BL119" s="25" t="s">
        <v>161</v>
      </c>
      <c r="BM119" s="25" t="s">
        <v>999</v>
      </c>
    </row>
    <row r="120" spans="2:65" s="1" customFormat="1" ht="27" x14ac:dyDescent="0.3">
      <c r="B120" s="42"/>
      <c r="D120" s="195" t="s">
        <v>153</v>
      </c>
      <c r="F120" s="196" t="s">
        <v>1000</v>
      </c>
      <c r="I120" s="157"/>
      <c r="L120" s="42"/>
      <c r="M120" s="197"/>
      <c r="N120" s="43"/>
      <c r="O120" s="43"/>
      <c r="P120" s="43"/>
      <c r="Q120" s="43"/>
      <c r="R120" s="43"/>
      <c r="S120" s="43"/>
      <c r="T120" s="71"/>
      <c r="AT120" s="25" t="s">
        <v>153</v>
      </c>
      <c r="AU120" s="25" t="s">
        <v>82</v>
      </c>
    </row>
    <row r="121" spans="2:65" s="12" customFormat="1" x14ac:dyDescent="0.3">
      <c r="B121" s="201"/>
      <c r="D121" s="195" t="s">
        <v>230</v>
      </c>
      <c r="E121" s="202" t="s">
        <v>5</v>
      </c>
      <c r="F121" s="203" t="s">
        <v>955</v>
      </c>
      <c r="H121" s="204">
        <v>3</v>
      </c>
      <c r="I121" s="205"/>
      <c r="L121" s="201"/>
      <c r="M121" s="206"/>
      <c r="N121" s="207"/>
      <c r="O121" s="207"/>
      <c r="P121" s="207"/>
      <c r="Q121" s="207"/>
      <c r="R121" s="207"/>
      <c r="S121" s="207"/>
      <c r="T121" s="208"/>
      <c r="AT121" s="202" t="s">
        <v>230</v>
      </c>
      <c r="AU121" s="202" t="s">
        <v>82</v>
      </c>
      <c r="AV121" s="12" t="s">
        <v>82</v>
      </c>
      <c r="AW121" s="12" t="s">
        <v>35</v>
      </c>
      <c r="AX121" s="12" t="s">
        <v>80</v>
      </c>
      <c r="AY121" s="202" t="s">
        <v>144</v>
      </c>
    </row>
    <row r="122" spans="2:65" s="1" customFormat="1" ht="25.5" customHeight="1" x14ac:dyDescent="0.3">
      <c r="B122" s="182"/>
      <c r="C122" s="183" t="s">
        <v>189</v>
      </c>
      <c r="D122" s="183" t="s">
        <v>147</v>
      </c>
      <c r="E122" s="184" t="s">
        <v>1001</v>
      </c>
      <c r="F122" s="185" t="s">
        <v>1002</v>
      </c>
      <c r="G122" s="186" t="s">
        <v>631</v>
      </c>
      <c r="H122" s="187">
        <v>3</v>
      </c>
      <c r="I122" s="188"/>
      <c r="J122" s="189">
        <f>ROUND(I122*H122,2)</f>
        <v>0</v>
      </c>
      <c r="K122" s="185" t="s">
        <v>5</v>
      </c>
      <c r="L122" s="42"/>
      <c r="M122" s="190" t="s">
        <v>5</v>
      </c>
      <c r="N122" s="191" t="s">
        <v>43</v>
      </c>
      <c r="O122" s="43"/>
      <c r="P122" s="192">
        <f>O122*H122</f>
        <v>0</v>
      </c>
      <c r="Q122" s="192">
        <v>0</v>
      </c>
      <c r="R122" s="192">
        <f>Q122*H122</f>
        <v>0</v>
      </c>
      <c r="S122" s="192">
        <v>0</v>
      </c>
      <c r="T122" s="193">
        <f>S122*H122</f>
        <v>0</v>
      </c>
      <c r="AR122" s="25" t="s">
        <v>161</v>
      </c>
      <c r="AT122" s="25" t="s">
        <v>147</v>
      </c>
      <c r="AU122" s="25" t="s">
        <v>82</v>
      </c>
      <c r="AY122" s="25" t="s">
        <v>144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25" t="s">
        <v>80</v>
      </c>
      <c r="BK122" s="194">
        <f>ROUND(I122*H122,2)</f>
        <v>0</v>
      </c>
      <c r="BL122" s="25" t="s">
        <v>161</v>
      </c>
      <c r="BM122" s="25" t="s">
        <v>1003</v>
      </c>
    </row>
    <row r="123" spans="2:65" s="1" customFormat="1" ht="27" x14ac:dyDescent="0.3">
      <c r="B123" s="42"/>
      <c r="D123" s="195" t="s">
        <v>153</v>
      </c>
      <c r="F123" s="196" t="s">
        <v>1004</v>
      </c>
      <c r="I123" s="157"/>
      <c r="L123" s="42"/>
      <c r="M123" s="197"/>
      <c r="N123" s="43"/>
      <c r="O123" s="43"/>
      <c r="P123" s="43"/>
      <c r="Q123" s="43"/>
      <c r="R123" s="43"/>
      <c r="S123" s="43"/>
      <c r="T123" s="71"/>
      <c r="AT123" s="25" t="s">
        <v>153</v>
      </c>
      <c r="AU123" s="25" t="s">
        <v>82</v>
      </c>
    </row>
    <row r="124" spans="2:65" s="12" customFormat="1" x14ac:dyDescent="0.3">
      <c r="B124" s="201"/>
      <c r="D124" s="195" t="s">
        <v>230</v>
      </c>
      <c r="E124" s="202" t="s">
        <v>5</v>
      </c>
      <c r="F124" s="203" t="s">
        <v>955</v>
      </c>
      <c r="H124" s="204">
        <v>3</v>
      </c>
      <c r="I124" s="205"/>
      <c r="L124" s="201"/>
      <c r="M124" s="206"/>
      <c r="N124" s="207"/>
      <c r="O124" s="207"/>
      <c r="P124" s="207"/>
      <c r="Q124" s="207"/>
      <c r="R124" s="207"/>
      <c r="S124" s="207"/>
      <c r="T124" s="208"/>
      <c r="AT124" s="202" t="s">
        <v>230</v>
      </c>
      <c r="AU124" s="202" t="s">
        <v>82</v>
      </c>
      <c r="AV124" s="12" t="s">
        <v>82</v>
      </c>
      <c r="AW124" s="12" t="s">
        <v>35</v>
      </c>
      <c r="AX124" s="12" t="s">
        <v>80</v>
      </c>
      <c r="AY124" s="202" t="s">
        <v>144</v>
      </c>
    </row>
    <row r="125" spans="2:65" s="1" customFormat="1" ht="25.5" customHeight="1" x14ac:dyDescent="0.3">
      <c r="B125" s="182"/>
      <c r="C125" s="183" t="s">
        <v>195</v>
      </c>
      <c r="D125" s="183" t="s">
        <v>147</v>
      </c>
      <c r="E125" s="184" t="s">
        <v>404</v>
      </c>
      <c r="F125" s="185" t="s">
        <v>399</v>
      </c>
      <c r="G125" s="186" t="s">
        <v>289</v>
      </c>
      <c r="H125" s="187">
        <v>89.974000000000004</v>
      </c>
      <c r="I125" s="188"/>
      <c r="J125" s="189">
        <f>ROUND(I125*H125,2)</f>
        <v>0</v>
      </c>
      <c r="K125" s="185" t="s">
        <v>5</v>
      </c>
      <c r="L125" s="42"/>
      <c r="M125" s="190" t="s">
        <v>5</v>
      </c>
      <c r="N125" s="191" t="s">
        <v>43</v>
      </c>
      <c r="O125" s="43"/>
      <c r="P125" s="192">
        <f>O125*H125</f>
        <v>0</v>
      </c>
      <c r="Q125" s="192">
        <v>0</v>
      </c>
      <c r="R125" s="192">
        <f>Q125*H125</f>
        <v>0</v>
      </c>
      <c r="S125" s="192">
        <v>0</v>
      </c>
      <c r="T125" s="193">
        <f>S125*H125</f>
        <v>0</v>
      </c>
      <c r="AR125" s="25" t="s">
        <v>161</v>
      </c>
      <c r="AT125" s="25" t="s">
        <v>147</v>
      </c>
      <c r="AU125" s="25" t="s">
        <v>82</v>
      </c>
      <c r="AY125" s="25" t="s">
        <v>144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25" t="s">
        <v>80</v>
      </c>
      <c r="BK125" s="194">
        <f>ROUND(I125*H125,2)</f>
        <v>0</v>
      </c>
      <c r="BL125" s="25" t="s">
        <v>161</v>
      </c>
      <c r="BM125" s="25" t="s">
        <v>1005</v>
      </c>
    </row>
    <row r="126" spans="2:65" s="1" customFormat="1" ht="40.5" x14ac:dyDescent="0.3">
      <c r="B126" s="42"/>
      <c r="D126" s="195" t="s">
        <v>153</v>
      </c>
      <c r="F126" s="196" t="s">
        <v>401</v>
      </c>
      <c r="I126" s="157"/>
      <c r="L126" s="42"/>
      <c r="M126" s="197"/>
      <c r="N126" s="43"/>
      <c r="O126" s="43"/>
      <c r="P126" s="43"/>
      <c r="Q126" s="43"/>
      <c r="R126" s="43"/>
      <c r="S126" s="43"/>
      <c r="T126" s="71"/>
      <c r="AT126" s="25" t="s">
        <v>153</v>
      </c>
      <c r="AU126" s="25" t="s">
        <v>82</v>
      </c>
    </row>
    <row r="127" spans="2:65" s="14" customFormat="1" x14ac:dyDescent="0.3">
      <c r="B127" s="228"/>
      <c r="D127" s="195" t="s">
        <v>230</v>
      </c>
      <c r="E127" s="229" t="s">
        <v>5</v>
      </c>
      <c r="F127" s="230" t="s">
        <v>1006</v>
      </c>
      <c r="H127" s="229" t="s">
        <v>5</v>
      </c>
      <c r="I127" s="231"/>
      <c r="L127" s="228"/>
      <c r="M127" s="232"/>
      <c r="N127" s="233"/>
      <c r="O127" s="233"/>
      <c r="P127" s="233"/>
      <c r="Q127" s="233"/>
      <c r="R127" s="233"/>
      <c r="S127" s="233"/>
      <c r="T127" s="234"/>
      <c r="AT127" s="229" t="s">
        <v>230</v>
      </c>
      <c r="AU127" s="229" t="s">
        <v>82</v>
      </c>
      <c r="AV127" s="14" t="s">
        <v>80</v>
      </c>
      <c r="AW127" s="14" t="s">
        <v>35</v>
      </c>
      <c r="AX127" s="14" t="s">
        <v>72</v>
      </c>
      <c r="AY127" s="229" t="s">
        <v>144</v>
      </c>
    </row>
    <row r="128" spans="2:65" s="12" customFormat="1" x14ac:dyDescent="0.3">
      <c r="B128" s="201"/>
      <c r="D128" s="195" t="s">
        <v>230</v>
      </c>
      <c r="E128" s="202" t="s">
        <v>5</v>
      </c>
      <c r="F128" s="203" t="s">
        <v>1007</v>
      </c>
      <c r="H128" s="204">
        <v>13.367000000000001</v>
      </c>
      <c r="I128" s="205"/>
      <c r="L128" s="201"/>
      <c r="M128" s="206"/>
      <c r="N128" s="207"/>
      <c r="O128" s="207"/>
      <c r="P128" s="207"/>
      <c r="Q128" s="207"/>
      <c r="R128" s="207"/>
      <c r="S128" s="207"/>
      <c r="T128" s="208"/>
      <c r="AT128" s="202" t="s">
        <v>230</v>
      </c>
      <c r="AU128" s="202" t="s">
        <v>82</v>
      </c>
      <c r="AV128" s="12" t="s">
        <v>82</v>
      </c>
      <c r="AW128" s="12" t="s">
        <v>35</v>
      </c>
      <c r="AX128" s="12" t="s">
        <v>72</v>
      </c>
      <c r="AY128" s="202" t="s">
        <v>144</v>
      </c>
    </row>
    <row r="129" spans="2:65" s="12" customFormat="1" x14ac:dyDescent="0.3">
      <c r="B129" s="201"/>
      <c r="D129" s="195" t="s">
        <v>230</v>
      </c>
      <c r="E129" s="202" t="s">
        <v>5</v>
      </c>
      <c r="F129" s="203" t="s">
        <v>1008</v>
      </c>
      <c r="H129" s="204">
        <v>3.5270000000000001</v>
      </c>
      <c r="I129" s="205"/>
      <c r="L129" s="201"/>
      <c r="M129" s="206"/>
      <c r="N129" s="207"/>
      <c r="O129" s="207"/>
      <c r="P129" s="207"/>
      <c r="Q129" s="207"/>
      <c r="R129" s="207"/>
      <c r="S129" s="207"/>
      <c r="T129" s="208"/>
      <c r="AT129" s="202" t="s">
        <v>230</v>
      </c>
      <c r="AU129" s="202" t="s">
        <v>82</v>
      </c>
      <c r="AV129" s="12" t="s">
        <v>82</v>
      </c>
      <c r="AW129" s="12" t="s">
        <v>35</v>
      </c>
      <c r="AX129" s="12" t="s">
        <v>72</v>
      </c>
      <c r="AY129" s="202" t="s">
        <v>144</v>
      </c>
    </row>
    <row r="130" spans="2:65" s="12" customFormat="1" x14ac:dyDescent="0.3">
      <c r="B130" s="201"/>
      <c r="D130" s="195" t="s">
        <v>230</v>
      </c>
      <c r="E130" s="202" t="s">
        <v>5</v>
      </c>
      <c r="F130" s="203" t="s">
        <v>1009</v>
      </c>
      <c r="H130" s="204">
        <v>73.08</v>
      </c>
      <c r="I130" s="205"/>
      <c r="L130" s="201"/>
      <c r="M130" s="206"/>
      <c r="N130" s="207"/>
      <c r="O130" s="207"/>
      <c r="P130" s="207"/>
      <c r="Q130" s="207"/>
      <c r="R130" s="207"/>
      <c r="S130" s="207"/>
      <c r="T130" s="208"/>
      <c r="AT130" s="202" t="s">
        <v>230</v>
      </c>
      <c r="AU130" s="202" t="s">
        <v>82</v>
      </c>
      <c r="AV130" s="12" t="s">
        <v>82</v>
      </c>
      <c r="AW130" s="12" t="s">
        <v>35</v>
      </c>
      <c r="AX130" s="12" t="s">
        <v>72</v>
      </c>
      <c r="AY130" s="202" t="s">
        <v>144</v>
      </c>
    </row>
    <row r="131" spans="2:65" s="13" customFormat="1" x14ac:dyDescent="0.3">
      <c r="B131" s="209"/>
      <c r="D131" s="195" t="s">
        <v>230</v>
      </c>
      <c r="E131" s="210" t="s">
        <v>5</v>
      </c>
      <c r="F131" s="211" t="s">
        <v>242</v>
      </c>
      <c r="H131" s="212">
        <v>89.974000000000004</v>
      </c>
      <c r="I131" s="213"/>
      <c r="L131" s="209"/>
      <c r="M131" s="214"/>
      <c r="N131" s="215"/>
      <c r="O131" s="215"/>
      <c r="P131" s="215"/>
      <c r="Q131" s="215"/>
      <c r="R131" s="215"/>
      <c r="S131" s="215"/>
      <c r="T131" s="216"/>
      <c r="AT131" s="210" t="s">
        <v>230</v>
      </c>
      <c r="AU131" s="210" t="s">
        <v>82</v>
      </c>
      <c r="AV131" s="13" t="s">
        <v>161</v>
      </c>
      <c r="AW131" s="13" t="s">
        <v>35</v>
      </c>
      <c r="AX131" s="13" t="s">
        <v>80</v>
      </c>
      <c r="AY131" s="210" t="s">
        <v>144</v>
      </c>
    </row>
    <row r="132" spans="2:65" s="1" customFormat="1" ht="16.5" customHeight="1" x14ac:dyDescent="0.3">
      <c r="B132" s="182"/>
      <c r="C132" s="183" t="s">
        <v>199</v>
      </c>
      <c r="D132" s="183" t="s">
        <v>147</v>
      </c>
      <c r="E132" s="184" t="s">
        <v>419</v>
      </c>
      <c r="F132" s="185" t="s">
        <v>420</v>
      </c>
      <c r="G132" s="186" t="s">
        <v>289</v>
      </c>
      <c r="H132" s="187">
        <v>89.974000000000004</v>
      </c>
      <c r="I132" s="188"/>
      <c r="J132" s="189">
        <f>ROUND(I132*H132,2)</f>
        <v>0</v>
      </c>
      <c r="K132" s="185" t="s">
        <v>227</v>
      </c>
      <c r="L132" s="42"/>
      <c r="M132" s="190" t="s">
        <v>5</v>
      </c>
      <c r="N132" s="191" t="s">
        <v>43</v>
      </c>
      <c r="O132" s="43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AR132" s="25" t="s">
        <v>161</v>
      </c>
      <c r="AT132" s="25" t="s">
        <v>147</v>
      </c>
      <c r="AU132" s="25" t="s">
        <v>82</v>
      </c>
      <c r="AY132" s="25" t="s">
        <v>144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25" t="s">
        <v>80</v>
      </c>
      <c r="BK132" s="194">
        <f>ROUND(I132*H132,2)</f>
        <v>0</v>
      </c>
      <c r="BL132" s="25" t="s">
        <v>161</v>
      </c>
      <c r="BM132" s="25" t="s">
        <v>1010</v>
      </c>
    </row>
    <row r="133" spans="2:65" s="1" customFormat="1" x14ac:dyDescent="0.3">
      <c r="B133" s="42"/>
      <c r="D133" s="195" t="s">
        <v>153</v>
      </c>
      <c r="F133" s="196" t="s">
        <v>422</v>
      </c>
      <c r="I133" s="157"/>
      <c r="L133" s="42"/>
      <c r="M133" s="197"/>
      <c r="N133" s="43"/>
      <c r="O133" s="43"/>
      <c r="P133" s="43"/>
      <c r="Q133" s="43"/>
      <c r="R133" s="43"/>
      <c r="S133" s="43"/>
      <c r="T133" s="71"/>
      <c r="AT133" s="25" t="s">
        <v>153</v>
      </c>
      <c r="AU133" s="25" t="s">
        <v>82</v>
      </c>
    </row>
    <row r="134" spans="2:65" s="12" customFormat="1" x14ac:dyDescent="0.3">
      <c r="B134" s="201"/>
      <c r="D134" s="195" t="s">
        <v>230</v>
      </c>
      <c r="E134" s="202" t="s">
        <v>5</v>
      </c>
      <c r="F134" s="203" t="s">
        <v>1011</v>
      </c>
      <c r="H134" s="204">
        <v>89.974000000000004</v>
      </c>
      <c r="I134" s="205"/>
      <c r="L134" s="201"/>
      <c r="M134" s="206"/>
      <c r="N134" s="207"/>
      <c r="O134" s="207"/>
      <c r="P134" s="207"/>
      <c r="Q134" s="207"/>
      <c r="R134" s="207"/>
      <c r="S134" s="207"/>
      <c r="T134" s="208"/>
      <c r="AT134" s="202" t="s">
        <v>230</v>
      </c>
      <c r="AU134" s="202" t="s">
        <v>82</v>
      </c>
      <c r="AV134" s="12" t="s">
        <v>82</v>
      </c>
      <c r="AW134" s="12" t="s">
        <v>35</v>
      </c>
      <c r="AX134" s="12" t="s">
        <v>80</v>
      </c>
      <c r="AY134" s="202" t="s">
        <v>144</v>
      </c>
    </row>
    <row r="135" spans="2:65" s="1" customFormat="1" ht="16.5" customHeight="1" x14ac:dyDescent="0.3">
      <c r="B135" s="182"/>
      <c r="C135" s="183" t="s">
        <v>206</v>
      </c>
      <c r="D135" s="183" t="s">
        <v>147</v>
      </c>
      <c r="E135" s="184" t="s">
        <v>426</v>
      </c>
      <c r="F135" s="185" t="s">
        <v>427</v>
      </c>
      <c r="G135" s="186" t="s">
        <v>428</v>
      </c>
      <c r="H135" s="187">
        <v>161.953</v>
      </c>
      <c r="I135" s="188"/>
      <c r="J135" s="189">
        <f>ROUND(I135*H135,2)</f>
        <v>0</v>
      </c>
      <c r="K135" s="185" t="s">
        <v>227</v>
      </c>
      <c r="L135" s="42"/>
      <c r="M135" s="190" t="s">
        <v>5</v>
      </c>
      <c r="N135" s="191" t="s">
        <v>43</v>
      </c>
      <c r="O135" s="43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25" t="s">
        <v>161</v>
      </c>
      <c r="AT135" s="25" t="s">
        <v>147</v>
      </c>
      <c r="AU135" s="25" t="s">
        <v>82</v>
      </c>
      <c r="AY135" s="25" t="s">
        <v>144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25" t="s">
        <v>80</v>
      </c>
      <c r="BK135" s="194">
        <f>ROUND(I135*H135,2)</f>
        <v>0</v>
      </c>
      <c r="BL135" s="25" t="s">
        <v>161</v>
      </c>
      <c r="BM135" s="25" t="s">
        <v>1012</v>
      </c>
    </row>
    <row r="136" spans="2:65" s="1" customFormat="1" ht="27" x14ac:dyDescent="0.3">
      <c r="B136" s="42"/>
      <c r="D136" s="195" t="s">
        <v>153</v>
      </c>
      <c r="F136" s="196" t="s">
        <v>430</v>
      </c>
      <c r="I136" s="157"/>
      <c r="L136" s="42"/>
      <c r="M136" s="197"/>
      <c r="N136" s="43"/>
      <c r="O136" s="43"/>
      <c r="P136" s="43"/>
      <c r="Q136" s="43"/>
      <c r="R136" s="43"/>
      <c r="S136" s="43"/>
      <c r="T136" s="71"/>
      <c r="AT136" s="25" t="s">
        <v>153</v>
      </c>
      <c r="AU136" s="25" t="s">
        <v>82</v>
      </c>
    </row>
    <row r="137" spans="2:65" s="12" customFormat="1" x14ac:dyDescent="0.3">
      <c r="B137" s="201"/>
      <c r="D137" s="195" t="s">
        <v>230</v>
      </c>
      <c r="E137" s="202" t="s">
        <v>5</v>
      </c>
      <c r="F137" s="203" t="s">
        <v>1013</v>
      </c>
      <c r="H137" s="204">
        <v>161.953</v>
      </c>
      <c r="I137" s="205"/>
      <c r="L137" s="201"/>
      <c r="M137" s="206"/>
      <c r="N137" s="207"/>
      <c r="O137" s="207"/>
      <c r="P137" s="207"/>
      <c r="Q137" s="207"/>
      <c r="R137" s="207"/>
      <c r="S137" s="207"/>
      <c r="T137" s="208"/>
      <c r="AT137" s="202" t="s">
        <v>230</v>
      </c>
      <c r="AU137" s="202" t="s">
        <v>82</v>
      </c>
      <c r="AV137" s="12" t="s">
        <v>82</v>
      </c>
      <c r="AW137" s="12" t="s">
        <v>35</v>
      </c>
      <c r="AX137" s="12" t="s">
        <v>80</v>
      </c>
      <c r="AY137" s="202" t="s">
        <v>144</v>
      </c>
    </row>
    <row r="138" spans="2:65" s="11" customFormat="1" ht="29.85" customHeight="1" x14ac:dyDescent="0.3">
      <c r="B138" s="169"/>
      <c r="D138" s="170" t="s">
        <v>71</v>
      </c>
      <c r="E138" s="180" t="s">
        <v>82</v>
      </c>
      <c r="F138" s="180" t="s">
        <v>493</v>
      </c>
      <c r="I138" s="172"/>
      <c r="J138" s="181">
        <f>BK138</f>
        <v>0</v>
      </c>
      <c r="L138" s="169"/>
      <c r="M138" s="174"/>
      <c r="N138" s="175"/>
      <c r="O138" s="175"/>
      <c r="P138" s="176">
        <f>SUM(P139:P176)</f>
        <v>0</v>
      </c>
      <c r="Q138" s="175"/>
      <c r="R138" s="176">
        <f>SUM(R139:R176)</f>
        <v>208.09707395000001</v>
      </c>
      <c r="S138" s="175"/>
      <c r="T138" s="177">
        <f>SUM(T139:T176)</f>
        <v>0</v>
      </c>
      <c r="AR138" s="170" t="s">
        <v>80</v>
      </c>
      <c r="AT138" s="178" t="s">
        <v>71</v>
      </c>
      <c r="AU138" s="178" t="s">
        <v>80</v>
      </c>
      <c r="AY138" s="170" t="s">
        <v>144</v>
      </c>
      <c r="BK138" s="179">
        <f>SUM(BK139:BK176)</f>
        <v>0</v>
      </c>
    </row>
    <row r="139" spans="2:65" s="1" customFormat="1" ht="16.5" customHeight="1" x14ac:dyDescent="0.3">
      <c r="B139" s="182"/>
      <c r="C139" s="183" t="s">
        <v>11</v>
      </c>
      <c r="D139" s="183" t="s">
        <v>147</v>
      </c>
      <c r="E139" s="184" t="s">
        <v>1014</v>
      </c>
      <c r="F139" s="185" t="s">
        <v>1015</v>
      </c>
      <c r="G139" s="186" t="s">
        <v>283</v>
      </c>
      <c r="H139" s="187">
        <v>312</v>
      </c>
      <c r="I139" s="188"/>
      <c r="J139" s="189">
        <f>ROUND(I139*H139,2)</f>
        <v>0</v>
      </c>
      <c r="K139" s="185" t="s">
        <v>227</v>
      </c>
      <c r="L139" s="42"/>
      <c r="M139" s="190" t="s">
        <v>5</v>
      </c>
      <c r="N139" s="191" t="s">
        <v>43</v>
      </c>
      <c r="O139" s="43"/>
      <c r="P139" s="192">
        <f>O139*H139</f>
        <v>0</v>
      </c>
      <c r="Q139" s="192">
        <v>1.6000000000000001E-4</v>
      </c>
      <c r="R139" s="192">
        <f>Q139*H139</f>
        <v>4.9920000000000006E-2</v>
      </c>
      <c r="S139" s="192">
        <v>0</v>
      </c>
      <c r="T139" s="193">
        <f>S139*H139</f>
        <v>0</v>
      </c>
      <c r="AR139" s="25" t="s">
        <v>161</v>
      </c>
      <c r="AT139" s="25" t="s">
        <v>147</v>
      </c>
      <c r="AU139" s="25" t="s">
        <v>82</v>
      </c>
      <c r="AY139" s="25" t="s">
        <v>144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25" t="s">
        <v>80</v>
      </c>
      <c r="BK139" s="194">
        <f>ROUND(I139*H139,2)</f>
        <v>0</v>
      </c>
      <c r="BL139" s="25" t="s">
        <v>161</v>
      </c>
      <c r="BM139" s="25" t="s">
        <v>1016</v>
      </c>
    </row>
    <row r="140" spans="2:65" s="1" customFormat="1" ht="27" x14ac:dyDescent="0.3">
      <c r="B140" s="42"/>
      <c r="D140" s="195" t="s">
        <v>153</v>
      </c>
      <c r="F140" s="196" t="s">
        <v>1017</v>
      </c>
      <c r="I140" s="157"/>
      <c r="L140" s="42"/>
      <c r="M140" s="197"/>
      <c r="N140" s="43"/>
      <c r="O140" s="43"/>
      <c r="P140" s="43"/>
      <c r="Q140" s="43"/>
      <c r="R140" s="43"/>
      <c r="S140" s="43"/>
      <c r="T140" s="71"/>
      <c r="AT140" s="25" t="s">
        <v>153</v>
      </c>
      <c r="AU140" s="25" t="s">
        <v>82</v>
      </c>
    </row>
    <row r="141" spans="2:65" s="12" customFormat="1" x14ac:dyDescent="0.3">
      <c r="B141" s="201"/>
      <c r="D141" s="195" t="s">
        <v>230</v>
      </c>
      <c r="E141" s="202" t="s">
        <v>5</v>
      </c>
      <c r="F141" s="203" t="s">
        <v>1018</v>
      </c>
      <c r="H141" s="204">
        <v>312</v>
      </c>
      <c r="I141" s="205"/>
      <c r="L141" s="201"/>
      <c r="M141" s="206"/>
      <c r="N141" s="207"/>
      <c r="O141" s="207"/>
      <c r="P141" s="207"/>
      <c r="Q141" s="207"/>
      <c r="R141" s="207"/>
      <c r="S141" s="207"/>
      <c r="T141" s="208"/>
      <c r="AT141" s="202" t="s">
        <v>230</v>
      </c>
      <c r="AU141" s="202" t="s">
        <v>82</v>
      </c>
      <c r="AV141" s="12" t="s">
        <v>82</v>
      </c>
      <c r="AW141" s="12" t="s">
        <v>35</v>
      </c>
      <c r="AX141" s="12" t="s">
        <v>80</v>
      </c>
      <c r="AY141" s="202" t="s">
        <v>144</v>
      </c>
    </row>
    <row r="142" spans="2:65" s="1" customFormat="1" ht="16.5" customHeight="1" x14ac:dyDescent="0.3">
      <c r="B142" s="182"/>
      <c r="C142" s="183" t="s">
        <v>303</v>
      </c>
      <c r="D142" s="183" t="s">
        <v>147</v>
      </c>
      <c r="E142" s="184" t="s">
        <v>1019</v>
      </c>
      <c r="F142" s="185" t="s">
        <v>1020</v>
      </c>
      <c r="G142" s="186" t="s">
        <v>283</v>
      </c>
      <c r="H142" s="187">
        <v>23.65</v>
      </c>
      <c r="I142" s="188"/>
      <c r="J142" s="189">
        <f>ROUND(I142*H142,2)</f>
        <v>0</v>
      </c>
      <c r="K142" s="185" t="s">
        <v>227</v>
      </c>
      <c r="L142" s="42"/>
      <c r="M142" s="190" t="s">
        <v>5</v>
      </c>
      <c r="N142" s="191" t="s">
        <v>43</v>
      </c>
      <c r="O142" s="43"/>
      <c r="P142" s="192">
        <f>O142*H142</f>
        <v>0</v>
      </c>
      <c r="Q142" s="192">
        <v>1E-4</v>
      </c>
      <c r="R142" s="192">
        <f>Q142*H142</f>
        <v>2.3649999999999999E-3</v>
      </c>
      <c r="S142" s="192">
        <v>0</v>
      </c>
      <c r="T142" s="193">
        <f>S142*H142</f>
        <v>0</v>
      </c>
      <c r="AR142" s="25" t="s">
        <v>161</v>
      </c>
      <c r="AT142" s="25" t="s">
        <v>147</v>
      </c>
      <c r="AU142" s="25" t="s">
        <v>82</v>
      </c>
      <c r="AY142" s="25" t="s">
        <v>144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25" t="s">
        <v>80</v>
      </c>
      <c r="BK142" s="194">
        <f>ROUND(I142*H142,2)</f>
        <v>0</v>
      </c>
      <c r="BL142" s="25" t="s">
        <v>161</v>
      </c>
      <c r="BM142" s="25" t="s">
        <v>1021</v>
      </c>
    </row>
    <row r="143" spans="2:65" s="1" customFormat="1" ht="27" x14ac:dyDescent="0.3">
      <c r="B143" s="42"/>
      <c r="D143" s="195" t="s">
        <v>153</v>
      </c>
      <c r="F143" s="196" t="s">
        <v>1022</v>
      </c>
      <c r="I143" s="157"/>
      <c r="L143" s="42"/>
      <c r="M143" s="197"/>
      <c r="N143" s="43"/>
      <c r="O143" s="43"/>
      <c r="P143" s="43"/>
      <c r="Q143" s="43"/>
      <c r="R143" s="43"/>
      <c r="S143" s="43"/>
      <c r="T143" s="71"/>
      <c r="AT143" s="25" t="s">
        <v>153</v>
      </c>
      <c r="AU143" s="25" t="s">
        <v>82</v>
      </c>
    </row>
    <row r="144" spans="2:65" s="12" customFormat="1" x14ac:dyDescent="0.3">
      <c r="B144" s="201"/>
      <c r="D144" s="195" t="s">
        <v>230</v>
      </c>
      <c r="E144" s="202" t="s">
        <v>5</v>
      </c>
      <c r="F144" s="203" t="s">
        <v>1023</v>
      </c>
      <c r="H144" s="204">
        <v>47.3</v>
      </c>
      <c r="I144" s="205"/>
      <c r="L144" s="201"/>
      <c r="M144" s="206"/>
      <c r="N144" s="207"/>
      <c r="O144" s="207"/>
      <c r="P144" s="207"/>
      <c r="Q144" s="207"/>
      <c r="R144" s="207"/>
      <c r="S144" s="207"/>
      <c r="T144" s="208"/>
      <c r="AT144" s="202" t="s">
        <v>230</v>
      </c>
      <c r="AU144" s="202" t="s">
        <v>82</v>
      </c>
      <c r="AV144" s="12" t="s">
        <v>82</v>
      </c>
      <c r="AW144" s="12" t="s">
        <v>35</v>
      </c>
      <c r="AX144" s="12" t="s">
        <v>72</v>
      </c>
      <c r="AY144" s="202" t="s">
        <v>144</v>
      </c>
    </row>
    <row r="145" spans="2:65" s="12" customFormat="1" x14ac:dyDescent="0.3">
      <c r="B145" s="201"/>
      <c r="D145" s="195" t="s">
        <v>230</v>
      </c>
      <c r="E145" s="202" t="s">
        <v>5</v>
      </c>
      <c r="F145" s="203" t="s">
        <v>1024</v>
      </c>
      <c r="H145" s="204">
        <v>23.65</v>
      </c>
      <c r="I145" s="205"/>
      <c r="L145" s="201"/>
      <c r="M145" s="206"/>
      <c r="N145" s="207"/>
      <c r="O145" s="207"/>
      <c r="P145" s="207"/>
      <c r="Q145" s="207"/>
      <c r="R145" s="207"/>
      <c r="S145" s="207"/>
      <c r="T145" s="208"/>
      <c r="AT145" s="202" t="s">
        <v>230</v>
      </c>
      <c r="AU145" s="202" t="s">
        <v>82</v>
      </c>
      <c r="AV145" s="12" t="s">
        <v>82</v>
      </c>
      <c r="AW145" s="12" t="s">
        <v>35</v>
      </c>
      <c r="AX145" s="12" t="s">
        <v>80</v>
      </c>
      <c r="AY145" s="202" t="s">
        <v>144</v>
      </c>
    </row>
    <row r="146" spans="2:65" s="1" customFormat="1" ht="16.5" customHeight="1" x14ac:dyDescent="0.3">
      <c r="B146" s="182"/>
      <c r="C146" s="183" t="s">
        <v>309</v>
      </c>
      <c r="D146" s="183" t="s">
        <v>147</v>
      </c>
      <c r="E146" s="184" t="s">
        <v>1025</v>
      </c>
      <c r="F146" s="185" t="s">
        <v>1026</v>
      </c>
      <c r="G146" s="186" t="s">
        <v>283</v>
      </c>
      <c r="H146" s="187">
        <v>23.65</v>
      </c>
      <c r="I146" s="188"/>
      <c r="J146" s="189">
        <f>ROUND(I146*H146,2)</f>
        <v>0</v>
      </c>
      <c r="K146" s="185" t="s">
        <v>227</v>
      </c>
      <c r="L146" s="42"/>
      <c r="M146" s="190" t="s">
        <v>5</v>
      </c>
      <c r="N146" s="191" t="s">
        <v>43</v>
      </c>
      <c r="O146" s="43"/>
      <c r="P146" s="192">
        <f>O146*H146</f>
        <v>0</v>
      </c>
      <c r="Q146" s="192">
        <v>1E-4</v>
      </c>
      <c r="R146" s="192">
        <f>Q146*H146</f>
        <v>2.3649999999999999E-3</v>
      </c>
      <c r="S146" s="192">
        <v>0</v>
      </c>
      <c r="T146" s="193">
        <f>S146*H146</f>
        <v>0</v>
      </c>
      <c r="AR146" s="25" t="s">
        <v>161</v>
      </c>
      <c r="AT146" s="25" t="s">
        <v>147</v>
      </c>
      <c r="AU146" s="25" t="s">
        <v>82</v>
      </c>
      <c r="AY146" s="25" t="s">
        <v>144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25" t="s">
        <v>80</v>
      </c>
      <c r="BK146" s="194">
        <f>ROUND(I146*H146,2)</f>
        <v>0</v>
      </c>
      <c r="BL146" s="25" t="s">
        <v>161</v>
      </c>
      <c r="BM146" s="25" t="s">
        <v>1027</v>
      </c>
    </row>
    <row r="147" spans="2:65" s="1" customFormat="1" ht="27" x14ac:dyDescent="0.3">
      <c r="B147" s="42"/>
      <c r="D147" s="195" t="s">
        <v>153</v>
      </c>
      <c r="F147" s="196" t="s">
        <v>1028</v>
      </c>
      <c r="I147" s="157"/>
      <c r="L147" s="42"/>
      <c r="M147" s="197"/>
      <c r="N147" s="43"/>
      <c r="O147" s="43"/>
      <c r="P147" s="43"/>
      <c r="Q147" s="43"/>
      <c r="R147" s="43"/>
      <c r="S147" s="43"/>
      <c r="T147" s="71"/>
      <c r="AT147" s="25" t="s">
        <v>153</v>
      </c>
      <c r="AU147" s="25" t="s">
        <v>82</v>
      </c>
    </row>
    <row r="148" spans="2:65" s="12" customFormat="1" x14ac:dyDescent="0.3">
      <c r="B148" s="201"/>
      <c r="D148" s="195" t="s">
        <v>230</v>
      </c>
      <c r="E148" s="202" t="s">
        <v>5</v>
      </c>
      <c r="F148" s="203" t="s">
        <v>1029</v>
      </c>
      <c r="H148" s="204">
        <v>23.65</v>
      </c>
      <c r="I148" s="205"/>
      <c r="L148" s="201"/>
      <c r="M148" s="206"/>
      <c r="N148" s="207"/>
      <c r="O148" s="207"/>
      <c r="P148" s="207"/>
      <c r="Q148" s="207"/>
      <c r="R148" s="207"/>
      <c r="S148" s="207"/>
      <c r="T148" s="208"/>
      <c r="AT148" s="202" t="s">
        <v>230</v>
      </c>
      <c r="AU148" s="202" t="s">
        <v>82</v>
      </c>
      <c r="AV148" s="12" t="s">
        <v>82</v>
      </c>
      <c r="AW148" s="12" t="s">
        <v>35</v>
      </c>
      <c r="AX148" s="12" t="s">
        <v>80</v>
      </c>
      <c r="AY148" s="202" t="s">
        <v>144</v>
      </c>
    </row>
    <row r="149" spans="2:65" s="1" customFormat="1" ht="25.5" customHeight="1" x14ac:dyDescent="0.3">
      <c r="B149" s="182"/>
      <c r="C149" s="183" t="s">
        <v>315</v>
      </c>
      <c r="D149" s="183" t="s">
        <v>147</v>
      </c>
      <c r="E149" s="184" t="s">
        <v>1030</v>
      </c>
      <c r="F149" s="185" t="s">
        <v>1031</v>
      </c>
      <c r="G149" s="186" t="s">
        <v>283</v>
      </c>
      <c r="H149" s="187">
        <v>47.3</v>
      </c>
      <c r="I149" s="188"/>
      <c r="J149" s="189">
        <f>ROUND(I149*H149,2)</f>
        <v>0</v>
      </c>
      <c r="K149" s="185" t="s">
        <v>5</v>
      </c>
      <c r="L149" s="42"/>
      <c r="M149" s="190" t="s">
        <v>5</v>
      </c>
      <c r="N149" s="191" t="s">
        <v>43</v>
      </c>
      <c r="O149" s="43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25" t="s">
        <v>161</v>
      </c>
      <c r="AT149" s="25" t="s">
        <v>147</v>
      </c>
      <c r="AU149" s="25" t="s">
        <v>82</v>
      </c>
      <c r="AY149" s="25" t="s">
        <v>144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25" t="s">
        <v>80</v>
      </c>
      <c r="BK149" s="194">
        <f>ROUND(I149*H149,2)</f>
        <v>0</v>
      </c>
      <c r="BL149" s="25" t="s">
        <v>161</v>
      </c>
      <c r="BM149" s="25" t="s">
        <v>1032</v>
      </c>
    </row>
    <row r="150" spans="2:65" s="1" customFormat="1" ht="27" x14ac:dyDescent="0.3">
      <c r="B150" s="42"/>
      <c r="D150" s="195" t="s">
        <v>153</v>
      </c>
      <c r="F150" s="196" t="s">
        <v>1033</v>
      </c>
      <c r="I150" s="157"/>
      <c r="L150" s="42"/>
      <c r="M150" s="197"/>
      <c r="N150" s="43"/>
      <c r="O150" s="43"/>
      <c r="P150" s="43"/>
      <c r="Q150" s="43"/>
      <c r="R150" s="43"/>
      <c r="S150" s="43"/>
      <c r="T150" s="71"/>
      <c r="AT150" s="25" t="s">
        <v>153</v>
      </c>
      <c r="AU150" s="25" t="s">
        <v>82</v>
      </c>
    </row>
    <row r="151" spans="2:65" s="12" customFormat="1" x14ac:dyDescent="0.3">
      <c r="B151" s="201"/>
      <c r="D151" s="195" t="s">
        <v>230</v>
      </c>
      <c r="E151" s="202" t="s">
        <v>5</v>
      </c>
      <c r="F151" s="203" t="s">
        <v>1034</v>
      </c>
      <c r="H151" s="204">
        <v>47.3</v>
      </c>
      <c r="I151" s="205"/>
      <c r="L151" s="201"/>
      <c r="M151" s="206"/>
      <c r="N151" s="207"/>
      <c r="O151" s="207"/>
      <c r="P151" s="207"/>
      <c r="Q151" s="207"/>
      <c r="R151" s="207"/>
      <c r="S151" s="207"/>
      <c r="T151" s="208"/>
      <c r="AT151" s="202" t="s">
        <v>230</v>
      </c>
      <c r="AU151" s="202" t="s">
        <v>82</v>
      </c>
      <c r="AV151" s="12" t="s">
        <v>82</v>
      </c>
      <c r="AW151" s="12" t="s">
        <v>35</v>
      </c>
      <c r="AX151" s="12" t="s">
        <v>80</v>
      </c>
      <c r="AY151" s="202" t="s">
        <v>144</v>
      </c>
    </row>
    <row r="152" spans="2:65" s="1" customFormat="1" ht="16.5" customHeight="1" x14ac:dyDescent="0.3">
      <c r="B152" s="182"/>
      <c r="C152" s="217" t="s">
        <v>322</v>
      </c>
      <c r="D152" s="217" t="s">
        <v>440</v>
      </c>
      <c r="E152" s="218" t="s">
        <v>1035</v>
      </c>
      <c r="F152" s="219" t="s">
        <v>1036</v>
      </c>
      <c r="G152" s="220" t="s">
        <v>289</v>
      </c>
      <c r="H152" s="221">
        <v>14.704000000000001</v>
      </c>
      <c r="I152" s="222"/>
      <c r="J152" s="223">
        <f>ROUND(I152*H152,2)</f>
        <v>0</v>
      </c>
      <c r="K152" s="219" t="s">
        <v>5</v>
      </c>
      <c r="L152" s="224"/>
      <c r="M152" s="225" t="s">
        <v>5</v>
      </c>
      <c r="N152" s="226" t="s">
        <v>43</v>
      </c>
      <c r="O152" s="43"/>
      <c r="P152" s="192">
        <f>O152*H152</f>
        <v>0</v>
      </c>
      <c r="Q152" s="192">
        <v>2.4289999999999998</v>
      </c>
      <c r="R152" s="192">
        <f>Q152*H152</f>
        <v>35.716015999999996</v>
      </c>
      <c r="S152" s="192">
        <v>0</v>
      </c>
      <c r="T152" s="193">
        <f>S152*H152</f>
        <v>0</v>
      </c>
      <c r="AR152" s="25" t="s">
        <v>176</v>
      </c>
      <c r="AT152" s="25" t="s">
        <v>440</v>
      </c>
      <c r="AU152" s="25" t="s">
        <v>82</v>
      </c>
      <c r="AY152" s="25" t="s">
        <v>144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25" t="s">
        <v>80</v>
      </c>
      <c r="BK152" s="194">
        <f>ROUND(I152*H152,2)</f>
        <v>0</v>
      </c>
      <c r="BL152" s="25" t="s">
        <v>161</v>
      </c>
      <c r="BM152" s="25" t="s">
        <v>1037</v>
      </c>
    </row>
    <row r="153" spans="2:65" s="1" customFormat="1" x14ac:dyDescent="0.3">
      <c r="B153" s="42"/>
      <c r="D153" s="195" t="s">
        <v>153</v>
      </c>
      <c r="F153" s="196" t="s">
        <v>1036</v>
      </c>
      <c r="I153" s="157"/>
      <c r="L153" s="42"/>
      <c r="M153" s="197"/>
      <c r="N153" s="43"/>
      <c r="O153" s="43"/>
      <c r="P153" s="43"/>
      <c r="Q153" s="43"/>
      <c r="R153" s="43"/>
      <c r="S153" s="43"/>
      <c r="T153" s="71"/>
      <c r="AT153" s="25" t="s">
        <v>153</v>
      </c>
      <c r="AU153" s="25" t="s">
        <v>82</v>
      </c>
    </row>
    <row r="154" spans="2:65" s="12" customFormat="1" x14ac:dyDescent="0.3">
      <c r="B154" s="201"/>
      <c r="D154" s="195" t="s">
        <v>230</v>
      </c>
      <c r="E154" s="202" t="s">
        <v>5</v>
      </c>
      <c r="F154" s="203" t="s">
        <v>1038</v>
      </c>
      <c r="H154" s="204">
        <v>13.367000000000001</v>
      </c>
      <c r="I154" s="205"/>
      <c r="L154" s="201"/>
      <c r="M154" s="206"/>
      <c r="N154" s="207"/>
      <c r="O154" s="207"/>
      <c r="P154" s="207"/>
      <c r="Q154" s="207"/>
      <c r="R154" s="207"/>
      <c r="S154" s="207"/>
      <c r="T154" s="208"/>
      <c r="AT154" s="202" t="s">
        <v>230</v>
      </c>
      <c r="AU154" s="202" t="s">
        <v>82</v>
      </c>
      <c r="AV154" s="12" t="s">
        <v>82</v>
      </c>
      <c r="AW154" s="12" t="s">
        <v>35</v>
      </c>
      <c r="AX154" s="12" t="s">
        <v>80</v>
      </c>
      <c r="AY154" s="202" t="s">
        <v>144</v>
      </c>
    </row>
    <row r="155" spans="2:65" s="12" customFormat="1" x14ac:dyDescent="0.3">
      <c r="B155" s="201"/>
      <c r="D155" s="195" t="s">
        <v>230</v>
      </c>
      <c r="F155" s="203" t="s">
        <v>1039</v>
      </c>
      <c r="H155" s="204">
        <v>14.704000000000001</v>
      </c>
      <c r="I155" s="205"/>
      <c r="L155" s="201"/>
      <c r="M155" s="206"/>
      <c r="N155" s="207"/>
      <c r="O155" s="207"/>
      <c r="P155" s="207"/>
      <c r="Q155" s="207"/>
      <c r="R155" s="207"/>
      <c r="S155" s="207"/>
      <c r="T155" s="208"/>
      <c r="AT155" s="202" t="s">
        <v>230</v>
      </c>
      <c r="AU155" s="202" t="s">
        <v>82</v>
      </c>
      <c r="AV155" s="12" t="s">
        <v>82</v>
      </c>
      <c r="AW155" s="12" t="s">
        <v>6</v>
      </c>
      <c r="AX155" s="12" t="s">
        <v>80</v>
      </c>
      <c r="AY155" s="202" t="s">
        <v>144</v>
      </c>
    </row>
    <row r="156" spans="2:65" s="1" customFormat="1" ht="16.5" customHeight="1" x14ac:dyDescent="0.3">
      <c r="B156" s="182"/>
      <c r="C156" s="183" t="s">
        <v>328</v>
      </c>
      <c r="D156" s="183" t="s">
        <v>147</v>
      </c>
      <c r="E156" s="184" t="s">
        <v>1040</v>
      </c>
      <c r="F156" s="185" t="s">
        <v>1041</v>
      </c>
      <c r="G156" s="186" t="s">
        <v>428</v>
      </c>
      <c r="H156" s="187">
        <v>1.337</v>
      </c>
      <c r="I156" s="188"/>
      <c r="J156" s="189">
        <f>ROUND(I156*H156,2)</f>
        <v>0</v>
      </c>
      <c r="K156" s="185" t="s">
        <v>227</v>
      </c>
      <c r="L156" s="42"/>
      <c r="M156" s="190" t="s">
        <v>5</v>
      </c>
      <c r="N156" s="191" t="s">
        <v>43</v>
      </c>
      <c r="O156" s="43"/>
      <c r="P156" s="192">
        <f>O156*H156</f>
        <v>0</v>
      </c>
      <c r="Q156" s="192">
        <v>1.1133200000000001</v>
      </c>
      <c r="R156" s="192">
        <f>Q156*H156</f>
        <v>1.4885088400000002</v>
      </c>
      <c r="S156" s="192">
        <v>0</v>
      </c>
      <c r="T156" s="193">
        <f>S156*H156</f>
        <v>0</v>
      </c>
      <c r="AR156" s="25" t="s">
        <v>161</v>
      </c>
      <c r="AT156" s="25" t="s">
        <v>147</v>
      </c>
      <c r="AU156" s="25" t="s">
        <v>82</v>
      </c>
      <c r="AY156" s="25" t="s">
        <v>144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25" t="s">
        <v>80</v>
      </c>
      <c r="BK156" s="194">
        <f>ROUND(I156*H156,2)</f>
        <v>0</v>
      </c>
      <c r="BL156" s="25" t="s">
        <v>161</v>
      </c>
      <c r="BM156" s="25" t="s">
        <v>1042</v>
      </c>
    </row>
    <row r="157" spans="2:65" s="1" customFormat="1" x14ac:dyDescent="0.3">
      <c r="B157" s="42"/>
      <c r="D157" s="195" t="s">
        <v>153</v>
      </c>
      <c r="F157" s="196" t="s">
        <v>1043</v>
      </c>
      <c r="I157" s="157"/>
      <c r="L157" s="42"/>
      <c r="M157" s="197"/>
      <c r="N157" s="43"/>
      <c r="O157" s="43"/>
      <c r="P157" s="43"/>
      <c r="Q157" s="43"/>
      <c r="R157" s="43"/>
      <c r="S157" s="43"/>
      <c r="T157" s="71"/>
      <c r="AT157" s="25" t="s">
        <v>153</v>
      </c>
      <c r="AU157" s="25" t="s">
        <v>82</v>
      </c>
    </row>
    <row r="158" spans="2:65" s="12" customFormat="1" x14ac:dyDescent="0.3">
      <c r="B158" s="201"/>
      <c r="D158" s="195" t="s">
        <v>230</v>
      </c>
      <c r="E158" s="202" t="s">
        <v>5</v>
      </c>
      <c r="F158" s="203" t="s">
        <v>1044</v>
      </c>
      <c r="H158" s="204">
        <v>1.337</v>
      </c>
      <c r="I158" s="205"/>
      <c r="L158" s="201"/>
      <c r="M158" s="206"/>
      <c r="N158" s="207"/>
      <c r="O158" s="207"/>
      <c r="P158" s="207"/>
      <c r="Q158" s="207"/>
      <c r="R158" s="207"/>
      <c r="S158" s="207"/>
      <c r="T158" s="208"/>
      <c r="AT158" s="202" t="s">
        <v>230</v>
      </c>
      <c r="AU158" s="202" t="s">
        <v>82</v>
      </c>
      <c r="AV158" s="12" t="s">
        <v>82</v>
      </c>
      <c r="AW158" s="12" t="s">
        <v>35</v>
      </c>
      <c r="AX158" s="12" t="s">
        <v>80</v>
      </c>
      <c r="AY158" s="202" t="s">
        <v>144</v>
      </c>
    </row>
    <row r="159" spans="2:65" s="1" customFormat="1" ht="16.5" customHeight="1" x14ac:dyDescent="0.3">
      <c r="B159" s="182"/>
      <c r="C159" s="183" t="s">
        <v>10</v>
      </c>
      <c r="D159" s="183" t="s">
        <v>147</v>
      </c>
      <c r="E159" s="184" t="s">
        <v>1045</v>
      </c>
      <c r="F159" s="185" t="s">
        <v>1046</v>
      </c>
      <c r="G159" s="186" t="s">
        <v>289</v>
      </c>
      <c r="H159" s="187">
        <v>7.83</v>
      </c>
      <c r="I159" s="188"/>
      <c r="J159" s="189">
        <f>ROUND(I159*H159,2)</f>
        <v>0</v>
      </c>
      <c r="K159" s="185" t="s">
        <v>227</v>
      </c>
      <c r="L159" s="42"/>
      <c r="M159" s="190" t="s">
        <v>5</v>
      </c>
      <c r="N159" s="191" t="s">
        <v>43</v>
      </c>
      <c r="O159" s="43"/>
      <c r="P159" s="192">
        <f>O159*H159</f>
        <v>0</v>
      </c>
      <c r="Q159" s="192">
        <v>2.2563399999999998</v>
      </c>
      <c r="R159" s="192">
        <f>Q159*H159</f>
        <v>17.667142199999997</v>
      </c>
      <c r="S159" s="192">
        <v>0</v>
      </c>
      <c r="T159" s="193">
        <f>S159*H159</f>
        <v>0</v>
      </c>
      <c r="AR159" s="25" t="s">
        <v>161</v>
      </c>
      <c r="AT159" s="25" t="s">
        <v>147</v>
      </c>
      <c r="AU159" s="25" t="s">
        <v>82</v>
      </c>
      <c r="AY159" s="25" t="s">
        <v>144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25" t="s">
        <v>80</v>
      </c>
      <c r="BK159" s="194">
        <f>ROUND(I159*H159,2)</f>
        <v>0</v>
      </c>
      <c r="BL159" s="25" t="s">
        <v>161</v>
      </c>
      <c r="BM159" s="25" t="s">
        <v>1047</v>
      </c>
    </row>
    <row r="160" spans="2:65" s="1" customFormat="1" ht="27" x14ac:dyDescent="0.3">
      <c r="B160" s="42"/>
      <c r="D160" s="195" t="s">
        <v>153</v>
      </c>
      <c r="F160" s="196" t="s">
        <v>1048</v>
      </c>
      <c r="I160" s="157"/>
      <c r="L160" s="42"/>
      <c r="M160" s="197"/>
      <c r="N160" s="43"/>
      <c r="O160" s="43"/>
      <c r="P160" s="43"/>
      <c r="Q160" s="43"/>
      <c r="R160" s="43"/>
      <c r="S160" s="43"/>
      <c r="T160" s="71"/>
      <c r="AT160" s="25" t="s">
        <v>153</v>
      </c>
      <c r="AU160" s="25" t="s">
        <v>82</v>
      </c>
    </row>
    <row r="161" spans="2:65" s="12" customFormat="1" x14ac:dyDescent="0.3">
      <c r="B161" s="201"/>
      <c r="D161" s="195" t="s">
        <v>230</v>
      </c>
      <c r="E161" s="202" t="s">
        <v>5</v>
      </c>
      <c r="F161" s="203" t="s">
        <v>1049</v>
      </c>
      <c r="H161" s="204">
        <v>7.83</v>
      </c>
      <c r="I161" s="205"/>
      <c r="L161" s="201"/>
      <c r="M161" s="206"/>
      <c r="N161" s="207"/>
      <c r="O161" s="207"/>
      <c r="P161" s="207"/>
      <c r="Q161" s="207"/>
      <c r="R161" s="207"/>
      <c r="S161" s="207"/>
      <c r="T161" s="208"/>
      <c r="AT161" s="202" t="s">
        <v>230</v>
      </c>
      <c r="AU161" s="202" t="s">
        <v>82</v>
      </c>
      <c r="AV161" s="12" t="s">
        <v>82</v>
      </c>
      <c r="AW161" s="12" t="s">
        <v>35</v>
      </c>
      <c r="AX161" s="12" t="s">
        <v>80</v>
      </c>
      <c r="AY161" s="202" t="s">
        <v>144</v>
      </c>
    </row>
    <row r="162" spans="2:65" s="1" customFormat="1" ht="16.5" customHeight="1" x14ac:dyDescent="0.3">
      <c r="B162" s="182"/>
      <c r="C162" s="183" t="s">
        <v>339</v>
      </c>
      <c r="D162" s="183" t="s">
        <v>147</v>
      </c>
      <c r="E162" s="184" t="s">
        <v>1050</v>
      </c>
      <c r="F162" s="185" t="s">
        <v>1051</v>
      </c>
      <c r="G162" s="186" t="s">
        <v>289</v>
      </c>
      <c r="H162" s="187">
        <v>58.725000000000001</v>
      </c>
      <c r="I162" s="188"/>
      <c r="J162" s="189">
        <f>ROUND(I162*H162,2)</f>
        <v>0</v>
      </c>
      <c r="K162" s="185" t="s">
        <v>227</v>
      </c>
      <c r="L162" s="42"/>
      <c r="M162" s="190" t="s">
        <v>5</v>
      </c>
      <c r="N162" s="191" t="s">
        <v>43</v>
      </c>
      <c r="O162" s="43"/>
      <c r="P162" s="192">
        <f>O162*H162</f>
        <v>0</v>
      </c>
      <c r="Q162" s="192">
        <v>2.45329</v>
      </c>
      <c r="R162" s="192">
        <f>Q162*H162</f>
        <v>144.06945525</v>
      </c>
      <c r="S162" s="192">
        <v>0</v>
      </c>
      <c r="T162" s="193">
        <f>S162*H162</f>
        <v>0</v>
      </c>
      <c r="AR162" s="25" t="s">
        <v>161</v>
      </c>
      <c r="AT162" s="25" t="s">
        <v>147</v>
      </c>
      <c r="AU162" s="25" t="s">
        <v>82</v>
      </c>
      <c r="AY162" s="25" t="s">
        <v>144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25" t="s">
        <v>80</v>
      </c>
      <c r="BK162" s="194">
        <f>ROUND(I162*H162,2)</f>
        <v>0</v>
      </c>
      <c r="BL162" s="25" t="s">
        <v>161</v>
      </c>
      <c r="BM162" s="25" t="s">
        <v>1052</v>
      </c>
    </row>
    <row r="163" spans="2:65" s="1" customFormat="1" ht="27" x14ac:dyDescent="0.3">
      <c r="B163" s="42"/>
      <c r="D163" s="195" t="s">
        <v>153</v>
      </c>
      <c r="F163" s="196" t="s">
        <v>1053</v>
      </c>
      <c r="I163" s="157"/>
      <c r="L163" s="42"/>
      <c r="M163" s="197"/>
      <c r="N163" s="43"/>
      <c r="O163" s="43"/>
      <c r="P163" s="43"/>
      <c r="Q163" s="43"/>
      <c r="R163" s="43"/>
      <c r="S163" s="43"/>
      <c r="T163" s="71"/>
      <c r="AT163" s="25" t="s">
        <v>153</v>
      </c>
      <c r="AU163" s="25" t="s">
        <v>82</v>
      </c>
    </row>
    <row r="164" spans="2:65" s="12" customFormat="1" x14ac:dyDescent="0.3">
      <c r="B164" s="201"/>
      <c r="D164" s="195" t="s">
        <v>230</v>
      </c>
      <c r="E164" s="202" t="s">
        <v>5</v>
      </c>
      <c r="F164" s="203" t="s">
        <v>1054</v>
      </c>
      <c r="H164" s="204">
        <v>58.725000000000001</v>
      </c>
      <c r="I164" s="205"/>
      <c r="L164" s="201"/>
      <c r="M164" s="206"/>
      <c r="N164" s="207"/>
      <c r="O164" s="207"/>
      <c r="P164" s="207"/>
      <c r="Q164" s="207"/>
      <c r="R164" s="207"/>
      <c r="S164" s="207"/>
      <c r="T164" s="208"/>
      <c r="AT164" s="202" t="s">
        <v>230</v>
      </c>
      <c r="AU164" s="202" t="s">
        <v>82</v>
      </c>
      <c r="AV164" s="12" t="s">
        <v>82</v>
      </c>
      <c r="AW164" s="12" t="s">
        <v>35</v>
      </c>
      <c r="AX164" s="12" t="s">
        <v>80</v>
      </c>
      <c r="AY164" s="202" t="s">
        <v>144</v>
      </c>
    </row>
    <row r="165" spans="2:65" s="1" customFormat="1" ht="16.5" customHeight="1" x14ac:dyDescent="0.3">
      <c r="B165" s="182"/>
      <c r="C165" s="183" t="s">
        <v>346</v>
      </c>
      <c r="D165" s="183" t="s">
        <v>147</v>
      </c>
      <c r="E165" s="184" t="s">
        <v>1055</v>
      </c>
      <c r="F165" s="185" t="s">
        <v>1056</v>
      </c>
      <c r="G165" s="186" t="s">
        <v>226</v>
      </c>
      <c r="H165" s="187">
        <v>142.96799999999999</v>
      </c>
      <c r="I165" s="188"/>
      <c r="J165" s="189">
        <f>ROUND(I165*H165,2)</f>
        <v>0</v>
      </c>
      <c r="K165" s="185" t="s">
        <v>227</v>
      </c>
      <c r="L165" s="42"/>
      <c r="M165" s="190" t="s">
        <v>5</v>
      </c>
      <c r="N165" s="191" t="s">
        <v>43</v>
      </c>
      <c r="O165" s="43"/>
      <c r="P165" s="192">
        <f>O165*H165</f>
        <v>0</v>
      </c>
      <c r="Q165" s="192">
        <v>2.6900000000000001E-3</v>
      </c>
      <c r="R165" s="192">
        <f>Q165*H165</f>
        <v>0.38458391999999997</v>
      </c>
      <c r="S165" s="192">
        <v>0</v>
      </c>
      <c r="T165" s="193">
        <f>S165*H165</f>
        <v>0</v>
      </c>
      <c r="AR165" s="25" t="s">
        <v>161</v>
      </c>
      <c r="AT165" s="25" t="s">
        <v>147</v>
      </c>
      <c r="AU165" s="25" t="s">
        <v>82</v>
      </c>
      <c r="AY165" s="25" t="s">
        <v>144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25" t="s">
        <v>80</v>
      </c>
      <c r="BK165" s="194">
        <f>ROUND(I165*H165,2)</f>
        <v>0</v>
      </c>
      <c r="BL165" s="25" t="s">
        <v>161</v>
      </c>
      <c r="BM165" s="25" t="s">
        <v>1057</v>
      </c>
    </row>
    <row r="166" spans="2:65" s="1" customFormat="1" x14ac:dyDescent="0.3">
      <c r="B166" s="42"/>
      <c r="D166" s="195" t="s">
        <v>153</v>
      </c>
      <c r="F166" s="196" t="s">
        <v>1058</v>
      </c>
      <c r="I166" s="157"/>
      <c r="L166" s="42"/>
      <c r="M166" s="197"/>
      <c r="N166" s="43"/>
      <c r="O166" s="43"/>
      <c r="P166" s="43"/>
      <c r="Q166" s="43"/>
      <c r="R166" s="43"/>
      <c r="S166" s="43"/>
      <c r="T166" s="71"/>
      <c r="AT166" s="25" t="s">
        <v>153</v>
      </c>
      <c r="AU166" s="25" t="s">
        <v>82</v>
      </c>
    </row>
    <row r="167" spans="2:65" s="12" customFormat="1" x14ac:dyDescent="0.3">
      <c r="B167" s="201"/>
      <c r="D167" s="195" t="s">
        <v>230</v>
      </c>
      <c r="E167" s="202" t="s">
        <v>5</v>
      </c>
      <c r="F167" s="203" t="s">
        <v>1059</v>
      </c>
      <c r="H167" s="204">
        <v>142.96799999999999</v>
      </c>
      <c r="I167" s="205"/>
      <c r="L167" s="201"/>
      <c r="M167" s="206"/>
      <c r="N167" s="207"/>
      <c r="O167" s="207"/>
      <c r="P167" s="207"/>
      <c r="Q167" s="207"/>
      <c r="R167" s="207"/>
      <c r="S167" s="207"/>
      <c r="T167" s="208"/>
      <c r="AT167" s="202" t="s">
        <v>230</v>
      </c>
      <c r="AU167" s="202" t="s">
        <v>82</v>
      </c>
      <c r="AV167" s="12" t="s">
        <v>82</v>
      </c>
      <c r="AW167" s="12" t="s">
        <v>35</v>
      </c>
      <c r="AX167" s="12" t="s">
        <v>80</v>
      </c>
      <c r="AY167" s="202" t="s">
        <v>144</v>
      </c>
    </row>
    <row r="168" spans="2:65" s="1" customFormat="1" ht="16.5" customHeight="1" x14ac:dyDescent="0.3">
      <c r="B168" s="182"/>
      <c r="C168" s="183" t="s">
        <v>352</v>
      </c>
      <c r="D168" s="183" t="s">
        <v>147</v>
      </c>
      <c r="E168" s="184" t="s">
        <v>1060</v>
      </c>
      <c r="F168" s="185" t="s">
        <v>1061</v>
      </c>
      <c r="G168" s="186" t="s">
        <v>226</v>
      </c>
      <c r="H168" s="187">
        <v>142.96799999999999</v>
      </c>
      <c r="I168" s="188"/>
      <c r="J168" s="189">
        <f>ROUND(I168*H168,2)</f>
        <v>0</v>
      </c>
      <c r="K168" s="185" t="s">
        <v>227</v>
      </c>
      <c r="L168" s="42"/>
      <c r="M168" s="190" t="s">
        <v>5</v>
      </c>
      <c r="N168" s="191" t="s">
        <v>43</v>
      </c>
      <c r="O168" s="43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25" t="s">
        <v>161</v>
      </c>
      <c r="AT168" s="25" t="s">
        <v>147</v>
      </c>
      <c r="AU168" s="25" t="s">
        <v>82</v>
      </c>
      <c r="AY168" s="25" t="s">
        <v>144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25" t="s">
        <v>80</v>
      </c>
      <c r="BK168" s="194">
        <f>ROUND(I168*H168,2)</f>
        <v>0</v>
      </c>
      <c r="BL168" s="25" t="s">
        <v>161</v>
      </c>
      <c r="BM168" s="25" t="s">
        <v>1062</v>
      </c>
    </row>
    <row r="169" spans="2:65" s="1" customFormat="1" x14ac:dyDescent="0.3">
      <c r="B169" s="42"/>
      <c r="D169" s="195" t="s">
        <v>153</v>
      </c>
      <c r="F169" s="196" t="s">
        <v>1063</v>
      </c>
      <c r="I169" s="157"/>
      <c r="L169" s="42"/>
      <c r="M169" s="197"/>
      <c r="N169" s="43"/>
      <c r="O169" s="43"/>
      <c r="P169" s="43"/>
      <c r="Q169" s="43"/>
      <c r="R169" s="43"/>
      <c r="S169" s="43"/>
      <c r="T169" s="71"/>
      <c r="AT169" s="25" t="s">
        <v>153</v>
      </c>
      <c r="AU169" s="25" t="s">
        <v>82</v>
      </c>
    </row>
    <row r="170" spans="2:65" s="12" customFormat="1" x14ac:dyDescent="0.3">
      <c r="B170" s="201"/>
      <c r="D170" s="195" t="s">
        <v>230</v>
      </c>
      <c r="E170" s="202" t="s">
        <v>5</v>
      </c>
      <c r="F170" s="203" t="s">
        <v>1064</v>
      </c>
      <c r="H170" s="204">
        <v>142.96799999999999</v>
      </c>
      <c r="I170" s="205"/>
      <c r="L170" s="201"/>
      <c r="M170" s="206"/>
      <c r="N170" s="207"/>
      <c r="O170" s="207"/>
      <c r="P170" s="207"/>
      <c r="Q170" s="207"/>
      <c r="R170" s="207"/>
      <c r="S170" s="207"/>
      <c r="T170" s="208"/>
      <c r="AT170" s="202" t="s">
        <v>230</v>
      </c>
      <c r="AU170" s="202" t="s">
        <v>82</v>
      </c>
      <c r="AV170" s="12" t="s">
        <v>82</v>
      </c>
      <c r="AW170" s="12" t="s">
        <v>35</v>
      </c>
      <c r="AX170" s="12" t="s">
        <v>80</v>
      </c>
      <c r="AY170" s="202" t="s">
        <v>144</v>
      </c>
    </row>
    <row r="171" spans="2:65" s="1" customFormat="1" ht="16.5" customHeight="1" x14ac:dyDescent="0.3">
      <c r="B171" s="182"/>
      <c r="C171" s="183" t="s">
        <v>358</v>
      </c>
      <c r="D171" s="183" t="s">
        <v>147</v>
      </c>
      <c r="E171" s="184" t="s">
        <v>1065</v>
      </c>
      <c r="F171" s="185" t="s">
        <v>1066</v>
      </c>
      <c r="G171" s="186" t="s">
        <v>428</v>
      </c>
      <c r="H171" s="187">
        <v>8.2219999999999995</v>
      </c>
      <c r="I171" s="188"/>
      <c r="J171" s="189">
        <f>ROUND(I171*H171,2)</f>
        <v>0</v>
      </c>
      <c r="K171" s="185" t="s">
        <v>227</v>
      </c>
      <c r="L171" s="42"/>
      <c r="M171" s="190" t="s">
        <v>5</v>
      </c>
      <c r="N171" s="191" t="s">
        <v>43</v>
      </c>
      <c r="O171" s="43"/>
      <c r="P171" s="192">
        <f>O171*H171</f>
        <v>0</v>
      </c>
      <c r="Q171" s="192">
        <v>1.0601700000000001</v>
      </c>
      <c r="R171" s="192">
        <f>Q171*H171</f>
        <v>8.71671774</v>
      </c>
      <c r="S171" s="192">
        <v>0</v>
      </c>
      <c r="T171" s="193">
        <f>S171*H171</f>
        <v>0</v>
      </c>
      <c r="AR171" s="25" t="s">
        <v>161</v>
      </c>
      <c r="AT171" s="25" t="s">
        <v>147</v>
      </c>
      <c r="AU171" s="25" t="s">
        <v>82</v>
      </c>
      <c r="AY171" s="25" t="s">
        <v>144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25" t="s">
        <v>80</v>
      </c>
      <c r="BK171" s="194">
        <f>ROUND(I171*H171,2)</f>
        <v>0</v>
      </c>
      <c r="BL171" s="25" t="s">
        <v>161</v>
      </c>
      <c r="BM171" s="25" t="s">
        <v>1067</v>
      </c>
    </row>
    <row r="172" spans="2:65" s="1" customFormat="1" x14ac:dyDescent="0.3">
      <c r="B172" s="42"/>
      <c r="D172" s="195" t="s">
        <v>153</v>
      </c>
      <c r="F172" s="196" t="s">
        <v>1068</v>
      </c>
      <c r="I172" s="157"/>
      <c r="L172" s="42"/>
      <c r="M172" s="197"/>
      <c r="N172" s="43"/>
      <c r="O172" s="43"/>
      <c r="P172" s="43"/>
      <c r="Q172" s="43"/>
      <c r="R172" s="43"/>
      <c r="S172" s="43"/>
      <c r="T172" s="71"/>
      <c r="AT172" s="25" t="s">
        <v>153</v>
      </c>
      <c r="AU172" s="25" t="s">
        <v>82</v>
      </c>
    </row>
    <row r="173" spans="2:65" s="12" customFormat="1" x14ac:dyDescent="0.3">
      <c r="B173" s="201"/>
      <c r="D173" s="195" t="s">
        <v>230</v>
      </c>
      <c r="E173" s="202" t="s">
        <v>5</v>
      </c>
      <c r="F173" s="203" t="s">
        <v>1069</v>
      </c>
      <c r="H173" s="204">
        <v>8.2219999999999995</v>
      </c>
      <c r="I173" s="205"/>
      <c r="L173" s="201"/>
      <c r="M173" s="206"/>
      <c r="N173" s="207"/>
      <c r="O173" s="207"/>
      <c r="P173" s="207"/>
      <c r="Q173" s="207"/>
      <c r="R173" s="207"/>
      <c r="S173" s="207"/>
      <c r="T173" s="208"/>
      <c r="AT173" s="202" t="s">
        <v>230</v>
      </c>
      <c r="AU173" s="202" t="s">
        <v>82</v>
      </c>
      <c r="AV173" s="12" t="s">
        <v>82</v>
      </c>
      <c r="AW173" s="12" t="s">
        <v>35</v>
      </c>
      <c r="AX173" s="12" t="s">
        <v>80</v>
      </c>
      <c r="AY173" s="202" t="s">
        <v>144</v>
      </c>
    </row>
    <row r="174" spans="2:65" s="1" customFormat="1" ht="16.5" customHeight="1" x14ac:dyDescent="0.3">
      <c r="B174" s="182"/>
      <c r="C174" s="183" t="s">
        <v>363</v>
      </c>
      <c r="D174" s="183" t="s">
        <v>147</v>
      </c>
      <c r="E174" s="184" t="s">
        <v>1070</v>
      </c>
      <c r="F174" s="185" t="s">
        <v>1071</v>
      </c>
      <c r="G174" s="186" t="s">
        <v>283</v>
      </c>
      <c r="H174" s="187">
        <v>312</v>
      </c>
      <c r="I174" s="188"/>
      <c r="J174" s="189">
        <f>ROUND(I174*H174,2)</f>
        <v>0</v>
      </c>
      <c r="K174" s="185" t="s">
        <v>5</v>
      </c>
      <c r="L174" s="42"/>
      <c r="M174" s="190" t="s">
        <v>5</v>
      </c>
      <c r="N174" s="191" t="s">
        <v>43</v>
      </c>
      <c r="O174" s="43"/>
      <c r="P174" s="192">
        <f>O174*H174</f>
        <v>0</v>
      </c>
      <c r="Q174" s="192">
        <v>0</v>
      </c>
      <c r="R174" s="192">
        <f>Q174*H174</f>
        <v>0</v>
      </c>
      <c r="S174" s="192">
        <v>0</v>
      </c>
      <c r="T174" s="193">
        <f>S174*H174</f>
        <v>0</v>
      </c>
      <c r="AR174" s="25" t="s">
        <v>161</v>
      </c>
      <c r="AT174" s="25" t="s">
        <v>147</v>
      </c>
      <c r="AU174" s="25" t="s">
        <v>82</v>
      </c>
      <c r="AY174" s="25" t="s">
        <v>144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25" t="s">
        <v>80</v>
      </c>
      <c r="BK174" s="194">
        <f>ROUND(I174*H174,2)</f>
        <v>0</v>
      </c>
      <c r="BL174" s="25" t="s">
        <v>161</v>
      </c>
      <c r="BM174" s="25" t="s">
        <v>1072</v>
      </c>
    </row>
    <row r="175" spans="2:65" s="1" customFormat="1" ht="40.5" x14ac:dyDescent="0.3">
      <c r="B175" s="42"/>
      <c r="D175" s="195" t="s">
        <v>153</v>
      </c>
      <c r="F175" s="196" t="s">
        <v>1073</v>
      </c>
      <c r="I175" s="157"/>
      <c r="L175" s="42"/>
      <c r="M175" s="197"/>
      <c r="N175" s="43"/>
      <c r="O175" s="43"/>
      <c r="P175" s="43"/>
      <c r="Q175" s="43"/>
      <c r="R175" s="43"/>
      <c r="S175" s="43"/>
      <c r="T175" s="71"/>
      <c r="AT175" s="25" t="s">
        <v>153</v>
      </c>
      <c r="AU175" s="25" t="s">
        <v>82</v>
      </c>
    </row>
    <row r="176" spans="2:65" s="12" customFormat="1" x14ac:dyDescent="0.3">
      <c r="B176" s="201"/>
      <c r="D176" s="195" t="s">
        <v>230</v>
      </c>
      <c r="E176" s="202" t="s">
        <v>5</v>
      </c>
      <c r="F176" s="203" t="s">
        <v>1018</v>
      </c>
      <c r="H176" s="204">
        <v>312</v>
      </c>
      <c r="I176" s="205"/>
      <c r="L176" s="201"/>
      <c r="M176" s="206"/>
      <c r="N176" s="207"/>
      <c r="O176" s="207"/>
      <c r="P176" s="207"/>
      <c r="Q176" s="207"/>
      <c r="R176" s="207"/>
      <c r="S176" s="207"/>
      <c r="T176" s="208"/>
      <c r="AT176" s="202" t="s">
        <v>230</v>
      </c>
      <c r="AU176" s="202" t="s">
        <v>82</v>
      </c>
      <c r="AV176" s="12" t="s">
        <v>82</v>
      </c>
      <c r="AW176" s="12" t="s">
        <v>35</v>
      </c>
      <c r="AX176" s="12" t="s">
        <v>80</v>
      </c>
      <c r="AY176" s="202" t="s">
        <v>144</v>
      </c>
    </row>
    <row r="177" spans="2:65" s="11" customFormat="1" ht="29.85" customHeight="1" x14ac:dyDescent="0.3">
      <c r="B177" s="169"/>
      <c r="D177" s="170" t="s">
        <v>71</v>
      </c>
      <c r="E177" s="180" t="s">
        <v>157</v>
      </c>
      <c r="F177" s="180" t="s">
        <v>1074</v>
      </c>
      <c r="I177" s="172"/>
      <c r="J177" s="181">
        <f>BK177</f>
        <v>0</v>
      </c>
      <c r="L177" s="169"/>
      <c r="M177" s="174"/>
      <c r="N177" s="175"/>
      <c r="O177" s="175"/>
      <c r="P177" s="176">
        <f>SUM(P178:P191)</f>
        <v>0</v>
      </c>
      <c r="Q177" s="175"/>
      <c r="R177" s="176">
        <f>SUM(R178:R191)</f>
        <v>24.140363039999997</v>
      </c>
      <c r="S177" s="175"/>
      <c r="T177" s="177">
        <f>SUM(T178:T191)</f>
        <v>0</v>
      </c>
      <c r="AR177" s="170" t="s">
        <v>80</v>
      </c>
      <c r="AT177" s="178" t="s">
        <v>71</v>
      </c>
      <c r="AU177" s="178" t="s">
        <v>80</v>
      </c>
      <c r="AY177" s="170" t="s">
        <v>144</v>
      </c>
      <c r="BK177" s="179">
        <f>SUM(BK178:BK191)</f>
        <v>0</v>
      </c>
    </row>
    <row r="178" spans="2:65" s="1" customFormat="1" ht="16.5" customHeight="1" x14ac:dyDescent="0.3">
      <c r="B178" s="182"/>
      <c r="C178" s="183" t="s">
        <v>369</v>
      </c>
      <c r="D178" s="183" t="s">
        <v>147</v>
      </c>
      <c r="E178" s="184" t="s">
        <v>1075</v>
      </c>
      <c r="F178" s="185" t="s">
        <v>1076</v>
      </c>
      <c r="G178" s="186" t="s">
        <v>289</v>
      </c>
      <c r="H178" s="187">
        <v>79.66</v>
      </c>
      <c r="I178" s="188"/>
      <c r="J178" s="189">
        <f>ROUND(I178*H178,2)</f>
        <v>0</v>
      </c>
      <c r="K178" s="185" t="s">
        <v>227</v>
      </c>
      <c r="L178" s="42"/>
      <c r="M178" s="190" t="s">
        <v>5</v>
      </c>
      <c r="N178" s="191" t="s">
        <v>43</v>
      </c>
      <c r="O178" s="43"/>
      <c r="P178" s="192">
        <f>O178*H178</f>
        <v>0</v>
      </c>
      <c r="Q178" s="192">
        <v>0</v>
      </c>
      <c r="R178" s="192">
        <f>Q178*H178</f>
        <v>0</v>
      </c>
      <c r="S178" s="192">
        <v>0</v>
      </c>
      <c r="T178" s="193">
        <f>S178*H178</f>
        <v>0</v>
      </c>
      <c r="AR178" s="25" t="s">
        <v>161</v>
      </c>
      <c r="AT178" s="25" t="s">
        <v>147</v>
      </c>
      <c r="AU178" s="25" t="s">
        <v>82</v>
      </c>
      <c r="AY178" s="25" t="s">
        <v>144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25" t="s">
        <v>80</v>
      </c>
      <c r="BK178" s="194">
        <f>ROUND(I178*H178,2)</f>
        <v>0</v>
      </c>
      <c r="BL178" s="25" t="s">
        <v>161</v>
      </c>
      <c r="BM178" s="25" t="s">
        <v>1077</v>
      </c>
    </row>
    <row r="179" spans="2:65" s="1" customFormat="1" x14ac:dyDescent="0.3">
      <c r="B179" s="42"/>
      <c r="D179" s="195" t="s">
        <v>153</v>
      </c>
      <c r="F179" s="196" t="s">
        <v>1078</v>
      </c>
      <c r="I179" s="157"/>
      <c r="L179" s="42"/>
      <c r="M179" s="197"/>
      <c r="N179" s="43"/>
      <c r="O179" s="43"/>
      <c r="P179" s="43"/>
      <c r="Q179" s="43"/>
      <c r="R179" s="43"/>
      <c r="S179" s="43"/>
      <c r="T179" s="71"/>
      <c r="AT179" s="25" t="s">
        <v>153</v>
      </c>
      <c r="AU179" s="25" t="s">
        <v>82</v>
      </c>
    </row>
    <row r="180" spans="2:65" s="12" customFormat="1" x14ac:dyDescent="0.3">
      <c r="B180" s="201"/>
      <c r="D180" s="195" t="s">
        <v>230</v>
      </c>
      <c r="E180" s="202" t="s">
        <v>5</v>
      </c>
      <c r="F180" s="203" t="s">
        <v>1079</v>
      </c>
      <c r="H180" s="204">
        <v>76.8</v>
      </c>
      <c r="I180" s="205"/>
      <c r="L180" s="201"/>
      <c r="M180" s="206"/>
      <c r="N180" s="207"/>
      <c r="O180" s="207"/>
      <c r="P180" s="207"/>
      <c r="Q180" s="207"/>
      <c r="R180" s="207"/>
      <c r="S180" s="207"/>
      <c r="T180" s="208"/>
      <c r="AT180" s="202" t="s">
        <v>230</v>
      </c>
      <c r="AU180" s="202" t="s">
        <v>82</v>
      </c>
      <c r="AV180" s="12" t="s">
        <v>82</v>
      </c>
      <c r="AW180" s="12" t="s">
        <v>35</v>
      </c>
      <c r="AX180" s="12" t="s">
        <v>72</v>
      </c>
      <c r="AY180" s="202" t="s">
        <v>144</v>
      </c>
    </row>
    <row r="181" spans="2:65" s="12" customFormat="1" x14ac:dyDescent="0.3">
      <c r="B181" s="201"/>
      <c r="D181" s="195" t="s">
        <v>230</v>
      </c>
      <c r="E181" s="202" t="s">
        <v>5</v>
      </c>
      <c r="F181" s="203" t="s">
        <v>1080</v>
      </c>
      <c r="H181" s="204">
        <v>2.86</v>
      </c>
      <c r="I181" s="205"/>
      <c r="L181" s="201"/>
      <c r="M181" s="206"/>
      <c r="N181" s="207"/>
      <c r="O181" s="207"/>
      <c r="P181" s="207"/>
      <c r="Q181" s="207"/>
      <c r="R181" s="207"/>
      <c r="S181" s="207"/>
      <c r="T181" s="208"/>
      <c r="AT181" s="202" t="s">
        <v>230</v>
      </c>
      <c r="AU181" s="202" t="s">
        <v>82</v>
      </c>
      <c r="AV181" s="12" t="s">
        <v>82</v>
      </c>
      <c r="AW181" s="12" t="s">
        <v>35</v>
      </c>
      <c r="AX181" s="12" t="s">
        <v>72</v>
      </c>
      <c r="AY181" s="202" t="s">
        <v>144</v>
      </c>
    </row>
    <row r="182" spans="2:65" s="13" customFormat="1" x14ac:dyDescent="0.3">
      <c r="B182" s="209"/>
      <c r="D182" s="195" t="s">
        <v>230</v>
      </c>
      <c r="E182" s="210" t="s">
        <v>5</v>
      </c>
      <c r="F182" s="211" t="s">
        <v>242</v>
      </c>
      <c r="H182" s="212">
        <v>79.66</v>
      </c>
      <c r="I182" s="213"/>
      <c r="L182" s="209"/>
      <c r="M182" s="214"/>
      <c r="N182" s="215"/>
      <c r="O182" s="215"/>
      <c r="P182" s="215"/>
      <c r="Q182" s="215"/>
      <c r="R182" s="215"/>
      <c r="S182" s="215"/>
      <c r="T182" s="216"/>
      <c r="AT182" s="210" t="s">
        <v>230</v>
      </c>
      <c r="AU182" s="210" t="s">
        <v>82</v>
      </c>
      <c r="AV182" s="13" t="s">
        <v>161</v>
      </c>
      <c r="AW182" s="13" t="s">
        <v>35</v>
      </c>
      <c r="AX182" s="13" t="s">
        <v>80</v>
      </c>
      <c r="AY182" s="210" t="s">
        <v>144</v>
      </c>
    </row>
    <row r="183" spans="2:65" s="1" customFormat="1" ht="16.5" customHeight="1" x14ac:dyDescent="0.3">
      <c r="B183" s="182"/>
      <c r="C183" s="183" t="s">
        <v>375</v>
      </c>
      <c r="D183" s="183" t="s">
        <v>147</v>
      </c>
      <c r="E183" s="184" t="s">
        <v>1081</v>
      </c>
      <c r="F183" s="185" t="s">
        <v>1082</v>
      </c>
      <c r="G183" s="186" t="s">
        <v>226</v>
      </c>
      <c r="H183" s="187">
        <v>298</v>
      </c>
      <c r="I183" s="188"/>
      <c r="J183" s="189">
        <f>ROUND(I183*H183,2)</f>
        <v>0</v>
      </c>
      <c r="K183" s="185" t="s">
        <v>227</v>
      </c>
      <c r="L183" s="42"/>
      <c r="M183" s="190" t="s">
        <v>5</v>
      </c>
      <c r="N183" s="191" t="s">
        <v>43</v>
      </c>
      <c r="O183" s="43"/>
      <c r="P183" s="192">
        <f>O183*H183</f>
        <v>0</v>
      </c>
      <c r="Q183" s="192">
        <v>4.1739999999999999E-2</v>
      </c>
      <c r="R183" s="192">
        <f>Q183*H183</f>
        <v>12.43852</v>
      </c>
      <c r="S183" s="192">
        <v>0</v>
      </c>
      <c r="T183" s="193">
        <f>S183*H183</f>
        <v>0</v>
      </c>
      <c r="AR183" s="25" t="s">
        <v>161</v>
      </c>
      <c r="AT183" s="25" t="s">
        <v>147</v>
      </c>
      <c r="AU183" s="25" t="s">
        <v>82</v>
      </c>
      <c r="AY183" s="25" t="s">
        <v>144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25" t="s">
        <v>80</v>
      </c>
      <c r="BK183" s="194">
        <f>ROUND(I183*H183,2)</f>
        <v>0</v>
      </c>
      <c r="BL183" s="25" t="s">
        <v>161</v>
      </c>
      <c r="BM183" s="25" t="s">
        <v>1083</v>
      </c>
    </row>
    <row r="184" spans="2:65" s="1" customFormat="1" x14ac:dyDescent="0.3">
      <c r="B184" s="42"/>
      <c r="D184" s="195" t="s">
        <v>153</v>
      </c>
      <c r="F184" s="196" t="s">
        <v>1084</v>
      </c>
      <c r="I184" s="157"/>
      <c r="L184" s="42"/>
      <c r="M184" s="197"/>
      <c r="N184" s="43"/>
      <c r="O184" s="43"/>
      <c r="P184" s="43"/>
      <c r="Q184" s="43"/>
      <c r="R184" s="43"/>
      <c r="S184" s="43"/>
      <c r="T184" s="71"/>
      <c r="AT184" s="25" t="s">
        <v>153</v>
      </c>
      <c r="AU184" s="25" t="s">
        <v>82</v>
      </c>
    </row>
    <row r="185" spans="2:65" s="12" customFormat="1" x14ac:dyDescent="0.3">
      <c r="B185" s="201"/>
      <c r="D185" s="195" t="s">
        <v>230</v>
      </c>
      <c r="E185" s="202" t="s">
        <v>5</v>
      </c>
      <c r="F185" s="203" t="s">
        <v>1085</v>
      </c>
      <c r="H185" s="204">
        <v>298</v>
      </c>
      <c r="I185" s="205"/>
      <c r="L185" s="201"/>
      <c r="M185" s="206"/>
      <c r="N185" s="207"/>
      <c r="O185" s="207"/>
      <c r="P185" s="207"/>
      <c r="Q185" s="207"/>
      <c r="R185" s="207"/>
      <c r="S185" s="207"/>
      <c r="T185" s="208"/>
      <c r="AT185" s="202" t="s">
        <v>230</v>
      </c>
      <c r="AU185" s="202" t="s">
        <v>82</v>
      </c>
      <c r="AV185" s="12" t="s">
        <v>82</v>
      </c>
      <c r="AW185" s="12" t="s">
        <v>35</v>
      </c>
      <c r="AX185" s="12" t="s">
        <v>80</v>
      </c>
      <c r="AY185" s="202" t="s">
        <v>144</v>
      </c>
    </row>
    <row r="186" spans="2:65" s="1" customFormat="1" ht="16.5" customHeight="1" x14ac:dyDescent="0.3">
      <c r="B186" s="182"/>
      <c r="C186" s="183" t="s">
        <v>380</v>
      </c>
      <c r="D186" s="183" t="s">
        <v>147</v>
      </c>
      <c r="E186" s="184" t="s">
        <v>1086</v>
      </c>
      <c r="F186" s="185" t="s">
        <v>1087</v>
      </c>
      <c r="G186" s="186" t="s">
        <v>226</v>
      </c>
      <c r="H186" s="187">
        <v>298</v>
      </c>
      <c r="I186" s="188"/>
      <c r="J186" s="189">
        <f>ROUND(I186*H186,2)</f>
        <v>0</v>
      </c>
      <c r="K186" s="185" t="s">
        <v>227</v>
      </c>
      <c r="L186" s="42"/>
      <c r="M186" s="190" t="s">
        <v>5</v>
      </c>
      <c r="N186" s="191" t="s">
        <v>43</v>
      </c>
      <c r="O186" s="43"/>
      <c r="P186" s="192">
        <f>O186*H186</f>
        <v>0</v>
      </c>
      <c r="Q186" s="192">
        <v>2.0000000000000002E-5</v>
      </c>
      <c r="R186" s="192">
        <f>Q186*H186</f>
        <v>5.9600000000000009E-3</v>
      </c>
      <c r="S186" s="192">
        <v>0</v>
      </c>
      <c r="T186" s="193">
        <f>S186*H186</f>
        <v>0</v>
      </c>
      <c r="AR186" s="25" t="s">
        <v>161</v>
      </c>
      <c r="AT186" s="25" t="s">
        <v>147</v>
      </c>
      <c r="AU186" s="25" t="s">
        <v>82</v>
      </c>
      <c r="AY186" s="25" t="s">
        <v>144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25" t="s">
        <v>80</v>
      </c>
      <c r="BK186" s="194">
        <f>ROUND(I186*H186,2)</f>
        <v>0</v>
      </c>
      <c r="BL186" s="25" t="s">
        <v>161</v>
      </c>
      <c r="BM186" s="25" t="s">
        <v>1088</v>
      </c>
    </row>
    <row r="187" spans="2:65" s="1" customFormat="1" x14ac:dyDescent="0.3">
      <c r="B187" s="42"/>
      <c r="D187" s="195" t="s">
        <v>153</v>
      </c>
      <c r="F187" s="196" t="s">
        <v>1089</v>
      </c>
      <c r="I187" s="157"/>
      <c r="L187" s="42"/>
      <c r="M187" s="197"/>
      <c r="N187" s="43"/>
      <c r="O187" s="43"/>
      <c r="P187" s="43"/>
      <c r="Q187" s="43"/>
      <c r="R187" s="43"/>
      <c r="S187" s="43"/>
      <c r="T187" s="71"/>
      <c r="AT187" s="25" t="s">
        <v>153</v>
      </c>
      <c r="AU187" s="25" t="s">
        <v>82</v>
      </c>
    </row>
    <row r="188" spans="2:65" s="12" customFormat="1" x14ac:dyDescent="0.3">
      <c r="B188" s="201"/>
      <c r="D188" s="195" t="s">
        <v>230</v>
      </c>
      <c r="E188" s="202" t="s">
        <v>5</v>
      </c>
      <c r="F188" s="203" t="s">
        <v>1085</v>
      </c>
      <c r="H188" s="204">
        <v>298</v>
      </c>
      <c r="I188" s="205"/>
      <c r="L188" s="201"/>
      <c r="M188" s="206"/>
      <c r="N188" s="207"/>
      <c r="O188" s="207"/>
      <c r="P188" s="207"/>
      <c r="Q188" s="207"/>
      <c r="R188" s="207"/>
      <c r="S188" s="207"/>
      <c r="T188" s="208"/>
      <c r="AT188" s="202" t="s">
        <v>230</v>
      </c>
      <c r="AU188" s="202" t="s">
        <v>82</v>
      </c>
      <c r="AV188" s="12" t="s">
        <v>82</v>
      </c>
      <c r="AW188" s="12" t="s">
        <v>35</v>
      </c>
      <c r="AX188" s="12" t="s">
        <v>80</v>
      </c>
      <c r="AY188" s="202" t="s">
        <v>144</v>
      </c>
    </row>
    <row r="189" spans="2:65" s="1" customFormat="1" ht="16.5" customHeight="1" x14ac:dyDescent="0.3">
      <c r="B189" s="182"/>
      <c r="C189" s="183" t="s">
        <v>386</v>
      </c>
      <c r="D189" s="183" t="s">
        <v>147</v>
      </c>
      <c r="E189" s="184" t="s">
        <v>1090</v>
      </c>
      <c r="F189" s="185" t="s">
        <v>1091</v>
      </c>
      <c r="G189" s="186" t="s">
        <v>428</v>
      </c>
      <c r="H189" s="187">
        <v>11.151999999999999</v>
      </c>
      <c r="I189" s="188"/>
      <c r="J189" s="189">
        <f>ROUND(I189*H189,2)</f>
        <v>0</v>
      </c>
      <c r="K189" s="185" t="s">
        <v>227</v>
      </c>
      <c r="L189" s="42"/>
      <c r="M189" s="190" t="s">
        <v>5</v>
      </c>
      <c r="N189" s="191" t="s">
        <v>43</v>
      </c>
      <c r="O189" s="43"/>
      <c r="P189" s="192">
        <f>O189*H189</f>
        <v>0</v>
      </c>
      <c r="Q189" s="192">
        <v>1.04877</v>
      </c>
      <c r="R189" s="192">
        <f>Q189*H189</f>
        <v>11.695883039999998</v>
      </c>
      <c r="S189" s="192">
        <v>0</v>
      </c>
      <c r="T189" s="193">
        <f>S189*H189</f>
        <v>0</v>
      </c>
      <c r="AR189" s="25" t="s">
        <v>161</v>
      </c>
      <c r="AT189" s="25" t="s">
        <v>147</v>
      </c>
      <c r="AU189" s="25" t="s">
        <v>82</v>
      </c>
      <c r="AY189" s="25" t="s">
        <v>144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25" t="s">
        <v>80</v>
      </c>
      <c r="BK189" s="194">
        <f>ROUND(I189*H189,2)</f>
        <v>0</v>
      </c>
      <c r="BL189" s="25" t="s">
        <v>161</v>
      </c>
      <c r="BM189" s="25" t="s">
        <v>1092</v>
      </c>
    </row>
    <row r="190" spans="2:65" s="1" customFormat="1" x14ac:dyDescent="0.3">
      <c r="B190" s="42"/>
      <c r="D190" s="195" t="s">
        <v>153</v>
      </c>
      <c r="F190" s="196" t="s">
        <v>1093</v>
      </c>
      <c r="I190" s="157"/>
      <c r="L190" s="42"/>
      <c r="M190" s="197"/>
      <c r="N190" s="43"/>
      <c r="O190" s="43"/>
      <c r="P190" s="43"/>
      <c r="Q190" s="43"/>
      <c r="R190" s="43"/>
      <c r="S190" s="43"/>
      <c r="T190" s="71"/>
      <c r="AT190" s="25" t="s">
        <v>153</v>
      </c>
      <c r="AU190" s="25" t="s">
        <v>82</v>
      </c>
    </row>
    <row r="191" spans="2:65" s="12" customFormat="1" x14ac:dyDescent="0.3">
      <c r="B191" s="201"/>
      <c r="D191" s="195" t="s">
        <v>230</v>
      </c>
      <c r="E191" s="202" t="s">
        <v>5</v>
      </c>
      <c r="F191" s="203" t="s">
        <v>1094</v>
      </c>
      <c r="H191" s="204">
        <v>11.151999999999999</v>
      </c>
      <c r="I191" s="205"/>
      <c r="L191" s="201"/>
      <c r="M191" s="206"/>
      <c r="N191" s="207"/>
      <c r="O191" s="207"/>
      <c r="P191" s="207"/>
      <c r="Q191" s="207"/>
      <c r="R191" s="207"/>
      <c r="S191" s="207"/>
      <c r="T191" s="208"/>
      <c r="AT191" s="202" t="s">
        <v>230</v>
      </c>
      <c r="AU191" s="202" t="s">
        <v>82</v>
      </c>
      <c r="AV191" s="12" t="s">
        <v>82</v>
      </c>
      <c r="AW191" s="12" t="s">
        <v>35</v>
      </c>
      <c r="AX191" s="12" t="s">
        <v>80</v>
      </c>
      <c r="AY191" s="202" t="s">
        <v>144</v>
      </c>
    </row>
    <row r="192" spans="2:65" s="11" customFormat="1" ht="29.85" customHeight="1" x14ac:dyDescent="0.3">
      <c r="B192" s="169"/>
      <c r="D192" s="170" t="s">
        <v>71</v>
      </c>
      <c r="E192" s="180" t="s">
        <v>161</v>
      </c>
      <c r="F192" s="180" t="s">
        <v>1095</v>
      </c>
      <c r="I192" s="172"/>
      <c r="J192" s="181">
        <f>BK192</f>
        <v>0</v>
      </c>
      <c r="L192" s="169"/>
      <c r="M192" s="174"/>
      <c r="N192" s="175"/>
      <c r="O192" s="175"/>
      <c r="P192" s="176">
        <f>SUM(P193:P204)</f>
        <v>0</v>
      </c>
      <c r="Q192" s="175"/>
      <c r="R192" s="176">
        <f>SUM(R193:R204)</f>
        <v>1.33677903</v>
      </c>
      <c r="S192" s="175"/>
      <c r="T192" s="177">
        <f>SUM(T193:T204)</f>
        <v>0</v>
      </c>
      <c r="AR192" s="170" t="s">
        <v>80</v>
      </c>
      <c r="AT192" s="178" t="s">
        <v>71</v>
      </c>
      <c r="AU192" s="178" t="s">
        <v>80</v>
      </c>
      <c r="AY192" s="170" t="s">
        <v>144</v>
      </c>
      <c r="BK192" s="179">
        <f>SUM(BK193:BK204)</f>
        <v>0</v>
      </c>
    </row>
    <row r="193" spans="2:65" s="1" customFormat="1" ht="16.5" customHeight="1" x14ac:dyDescent="0.3">
      <c r="B193" s="182"/>
      <c r="C193" s="183" t="s">
        <v>392</v>
      </c>
      <c r="D193" s="183" t="s">
        <v>147</v>
      </c>
      <c r="E193" s="184" t="s">
        <v>1096</v>
      </c>
      <c r="F193" s="185" t="s">
        <v>1097</v>
      </c>
      <c r="G193" s="186" t="s">
        <v>289</v>
      </c>
      <c r="H193" s="187">
        <v>7.11</v>
      </c>
      <c r="I193" s="188"/>
      <c r="J193" s="189">
        <f>ROUND(I193*H193,2)</f>
        <v>0</v>
      </c>
      <c r="K193" s="185" t="s">
        <v>227</v>
      </c>
      <c r="L193" s="42"/>
      <c r="M193" s="190" t="s">
        <v>5</v>
      </c>
      <c r="N193" s="191" t="s">
        <v>43</v>
      </c>
      <c r="O193" s="43"/>
      <c r="P193" s="192">
        <f>O193*H193</f>
        <v>0</v>
      </c>
      <c r="Q193" s="192">
        <v>0</v>
      </c>
      <c r="R193" s="192">
        <f>Q193*H193</f>
        <v>0</v>
      </c>
      <c r="S193" s="192">
        <v>0</v>
      </c>
      <c r="T193" s="193">
        <f>S193*H193</f>
        <v>0</v>
      </c>
      <c r="AR193" s="25" t="s">
        <v>161</v>
      </c>
      <c r="AT193" s="25" t="s">
        <v>147</v>
      </c>
      <c r="AU193" s="25" t="s">
        <v>82</v>
      </c>
      <c r="AY193" s="25" t="s">
        <v>144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25" t="s">
        <v>80</v>
      </c>
      <c r="BK193" s="194">
        <f>ROUND(I193*H193,2)</f>
        <v>0</v>
      </c>
      <c r="BL193" s="25" t="s">
        <v>161</v>
      </c>
      <c r="BM193" s="25" t="s">
        <v>1098</v>
      </c>
    </row>
    <row r="194" spans="2:65" s="1" customFormat="1" ht="27" x14ac:dyDescent="0.3">
      <c r="B194" s="42"/>
      <c r="D194" s="195" t="s">
        <v>153</v>
      </c>
      <c r="F194" s="196" t="s">
        <v>1099</v>
      </c>
      <c r="I194" s="157"/>
      <c r="L194" s="42"/>
      <c r="M194" s="197"/>
      <c r="N194" s="43"/>
      <c r="O194" s="43"/>
      <c r="P194" s="43"/>
      <c r="Q194" s="43"/>
      <c r="R194" s="43"/>
      <c r="S194" s="43"/>
      <c r="T194" s="71"/>
      <c r="AT194" s="25" t="s">
        <v>153</v>
      </c>
      <c r="AU194" s="25" t="s">
        <v>82</v>
      </c>
    </row>
    <row r="195" spans="2:65" s="12" customFormat="1" x14ac:dyDescent="0.3">
      <c r="B195" s="201"/>
      <c r="D195" s="195" t="s">
        <v>230</v>
      </c>
      <c r="E195" s="202" t="s">
        <v>5</v>
      </c>
      <c r="F195" s="203" t="s">
        <v>1100</v>
      </c>
      <c r="H195" s="204">
        <v>7.11</v>
      </c>
      <c r="I195" s="205"/>
      <c r="L195" s="201"/>
      <c r="M195" s="206"/>
      <c r="N195" s="207"/>
      <c r="O195" s="207"/>
      <c r="P195" s="207"/>
      <c r="Q195" s="207"/>
      <c r="R195" s="207"/>
      <c r="S195" s="207"/>
      <c r="T195" s="208"/>
      <c r="AT195" s="202" t="s">
        <v>230</v>
      </c>
      <c r="AU195" s="202" t="s">
        <v>82</v>
      </c>
      <c r="AV195" s="12" t="s">
        <v>82</v>
      </c>
      <c r="AW195" s="12" t="s">
        <v>35</v>
      </c>
      <c r="AX195" s="12" t="s">
        <v>80</v>
      </c>
      <c r="AY195" s="202" t="s">
        <v>144</v>
      </c>
    </row>
    <row r="196" spans="2:65" s="1" customFormat="1" ht="16.5" customHeight="1" x14ac:dyDescent="0.3">
      <c r="B196" s="182"/>
      <c r="C196" s="183" t="s">
        <v>397</v>
      </c>
      <c r="D196" s="183" t="s">
        <v>147</v>
      </c>
      <c r="E196" s="184" t="s">
        <v>1101</v>
      </c>
      <c r="F196" s="185" t="s">
        <v>1102</v>
      </c>
      <c r="G196" s="186" t="s">
        <v>428</v>
      </c>
      <c r="H196" s="187">
        <v>1.0669999999999999</v>
      </c>
      <c r="I196" s="188"/>
      <c r="J196" s="189">
        <f>ROUND(I196*H196,2)</f>
        <v>0</v>
      </c>
      <c r="K196" s="185" t="s">
        <v>227</v>
      </c>
      <c r="L196" s="42"/>
      <c r="M196" s="190" t="s">
        <v>5</v>
      </c>
      <c r="N196" s="191" t="s">
        <v>43</v>
      </c>
      <c r="O196" s="43"/>
      <c r="P196" s="192">
        <f>O196*H196</f>
        <v>0</v>
      </c>
      <c r="Q196" s="192">
        <v>1.0490900000000001</v>
      </c>
      <c r="R196" s="192">
        <f>Q196*H196</f>
        <v>1.1193790299999999</v>
      </c>
      <c r="S196" s="192">
        <v>0</v>
      </c>
      <c r="T196" s="193">
        <f>S196*H196</f>
        <v>0</v>
      </c>
      <c r="AR196" s="25" t="s">
        <v>161</v>
      </c>
      <c r="AT196" s="25" t="s">
        <v>147</v>
      </c>
      <c r="AU196" s="25" t="s">
        <v>82</v>
      </c>
      <c r="AY196" s="25" t="s">
        <v>144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25" t="s">
        <v>80</v>
      </c>
      <c r="BK196" s="194">
        <f>ROUND(I196*H196,2)</f>
        <v>0</v>
      </c>
      <c r="BL196" s="25" t="s">
        <v>161</v>
      </c>
      <c r="BM196" s="25" t="s">
        <v>1103</v>
      </c>
    </row>
    <row r="197" spans="2:65" s="1" customFormat="1" x14ac:dyDescent="0.3">
      <c r="B197" s="42"/>
      <c r="D197" s="195" t="s">
        <v>153</v>
      </c>
      <c r="F197" s="196" t="s">
        <v>1104</v>
      </c>
      <c r="I197" s="157"/>
      <c r="L197" s="42"/>
      <c r="M197" s="197"/>
      <c r="N197" s="43"/>
      <c r="O197" s="43"/>
      <c r="P197" s="43"/>
      <c r="Q197" s="43"/>
      <c r="R197" s="43"/>
      <c r="S197" s="43"/>
      <c r="T197" s="71"/>
      <c r="AT197" s="25" t="s">
        <v>153</v>
      </c>
      <c r="AU197" s="25" t="s">
        <v>82</v>
      </c>
    </row>
    <row r="198" spans="2:65" s="12" customFormat="1" x14ac:dyDescent="0.3">
      <c r="B198" s="201"/>
      <c r="D198" s="195" t="s">
        <v>230</v>
      </c>
      <c r="E198" s="202" t="s">
        <v>5</v>
      </c>
      <c r="F198" s="203" t="s">
        <v>1105</v>
      </c>
      <c r="H198" s="204">
        <v>1.0669999999999999</v>
      </c>
      <c r="I198" s="205"/>
      <c r="L198" s="201"/>
      <c r="M198" s="206"/>
      <c r="N198" s="207"/>
      <c r="O198" s="207"/>
      <c r="P198" s="207"/>
      <c r="Q198" s="207"/>
      <c r="R198" s="207"/>
      <c r="S198" s="207"/>
      <c r="T198" s="208"/>
      <c r="AT198" s="202" t="s">
        <v>230</v>
      </c>
      <c r="AU198" s="202" t="s">
        <v>82</v>
      </c>
      <c r="AV198" s="12" t="s">
        <v>82</v>
      </c>
      <c r="AW198" s="12" t="s">
        <v>35</v>
      </c>
      <c r="AX198" s="12" t="s">
        <v>80</v>
      </c>
      <c r="AY198" s="202" t="s">
        <v>144</v>
      </c>
    </row>
    <row r="199" spans="2:65" s="1" customFormat="1" ht="16.5" customHeight="1" x14ac:dyDescent="0.3">
      <c r="B199" s="182"/>
      <c r="C199" s="183" t="s">
        <v>403</v>
      </c>
      <c r="D199" s="183" t="s">
        <v>147</v>
      </c>
      <c r="E199" s="184" t="s">
        <v>1106</v>
      </c>
      <c r="F199" s="185" t="s">
        <v>1107</v>
      </c>
      <c r="G199" s="186" t="s">
        <v>226</v>
      </c>
      <c r="H199" s="187">
        <v>20</v>
      </c>
      <c r="I199" s="188"/>
      <c r="J199" s="189">
        <f>ROUND(I199*H199,2)</f>
        <v>0</v>
      </c>
      <c r="K199" s="185" t="s">
        <v>227</v>
      </c>
      <c r="L199" s="42"/>
      <c r="M199" s="190" t="s">
        <v>5</v>
      </c>
      <c r="N199" s="191" t="s">
        <v>43</v>
      </c>
      <c r="O199" s="43"/>
      <c r="P199" s="192">
        <f>O199*H199</f>
        <v>0</v>
      </c>
      <c r="Q199" s="192">
        <v>1.0869999999999999E-2</v>
      </c>
      <c r="R199" s="192">
        <f>Q199*H199</f>
        <v>0.21739999999999998</v>
      </c>
      <c r="S199" s="192">
        <v>0</v>
      </c>
      <c r="T199" s="193">
        <f>S199*H199</f>
        <v>0</v>
      </c>
      <c r="AR199" s="25" t="s">
        <v>161</v>
      </c>
      <c r="AT199" s="25" t="s">
        <v>147</v>
      </c>
      <c r="AU199" s="25" t="s">
        <v>82</v>
      </c>
      <c r="AY199" s="25" t="s">
        <v>144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25" t="s">
        <v>80</v>
      </c>
      <c r="BK199" s="194">
        <f>ROUND(I199*H199,2)</f>
        <v>0</v>
      </c>
      <c r="BL199" s="25" t="s">
        <v>161</v>
      </c>
      <c r="BM199" s="25" t="s">
        <v>1108</v>
      </c>
    </row>
    <row r="200" spans="2:65" s="1" customFormat="1" x14ac:dyDescent="0.3">
      <c r="B200" s="42"/>
      <c r="D200" s="195" t="s">
        <v>153</v>
      </c>
      <c r="F200" s="196" t="s">
        <v>1109</v>
      </c>
      <c r="I200" s="157"/>
      <c r="L200" s="42"/>
      <c r="M200" s="197"/>
      <c r="N200" s="43"/>
      <c r="O200" s="43"/>
      <c r="P200" s="43"/>
      <c r="Q200" s="43"/>
      <c r="R200" s="43"/>
      <c r="S200" s="43"/>
      <c r="T200" s="71"/>
      <c r="AT200" s="25" t="s">
        <v>153</v>
      </c>
      <c r="AU200" s="25" t="s">
        <v>82</v>
      </c>
    </row>
    <row r="201" spans="2:65" s="12" customFormat="1" x14ac:dyDescent="0.3">
      <c r="B201" s="201"/>
      <c r="D201" s="195" t="s">
        <v>230</v>
      </c>
      <c r="E201" s="202" t="s">
        <v>5</v>
      </c>
      <c r="F201" s="203" t="s">
        <v>1110</v>
      </c>
      <c r="H201" s="204">
        <v>20</v>
      </c>
      <c r="I201" s="205"/>
      <c r="L201" s="201"/>
      <c r="M201" s="206"/>
      <c r="N201" s="207"/>
      <c r="O201" s="207"/>
      <c r="P201" s="207"/>
      <c r="Q201" s="207"/>
      <c r="R201" s="207"/>
      <c r="S201" s="207"/>
      <c r="T201" s="208"/>
      <c r="AT201" s="202" t="s">
        <v>230</v>
      </c>
      <c r="AU201" s="202" t="s">
        <v>82</v>
      </c>
      <c r="AV201" s="12" t="s">
        <v>82</v>
      </c>
      <c r="AW201" s="12" t="s">
        <v>35</v>
      </c>
      <c r="AX201" s="12" t="s">
        <v>80</v>
      </c>
      <c r="AY201" s="202" t="s">
        <v>144</v>
      </c>
    </row>
    <row r="202" spans="2:65" s="1" customFormat="1" ht="16.5" customHeight="1" x14ac:dyDescent="0.3">
      <c r="B202" s="182"/>
      <c r="C202" s="183" t="s">
        <v>407</v>
      </c>
      <c r="D202" s="183" t="s">
        <v>147</v>
      </c>
      <c r="E202" s="184" t="s">
        <v>1111</v>
      </c>
      <c r="F202" s="185" t="s">
        <v>1112</v>
      </c>
      <c r="G202" s="186" t="s">
        <v>226</v>
      </c>
      <c r="H202" s="187">
        <v>20</v>
      </c>
      <c r="I202" s="188"/>
      <c r="J202" s="189">
        <f>ROUND(I202*H202,2)</f>
        <v>0</v>
      </c>
      <c r="K202" s="185" t="s">
        <v>227</v>
      </c>
      <c r="L202" s="42"/>
      <c r="M202" s="190" t="s">
        <v>5</v>
      </c>
      <c r="N202" s="191" t="s">
        <v>43</v>
      </c>
      <c r="O202" s="43"/>
      <c r="P202" s="192">
        <f>O202*H202</f>
        <v>0</v>
      </c>
      <c r="Q202" s="192">
        <v>0</v>
      </c>
      <c r="R202" s="192">
        <f>Q202*H202</f>
        <v>0</v>
      </c>
      <c r="S202" s="192">
        <v>0</v>
      </c>
      <c r="T202" s="193">
        <f>S202*H202</f>
        <v>0</v>
      </c>
      <c r="AR202" s="25" t="s">
        <v>161</v>
      </c>
      <c r="AT202" s="25" t="s">
        <v>147</v>
      </c>
      <c r="AU202" s="25" t="s">
        <v>82</v>
      </c>
      <c r="AY202" s="25" t="s">
        <v>144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25" t="s">
        <v>80</v>
      </c>
      <c r="BK202" s="194">
        <f>ROUND(I202*H202,2)</f>
        <v>0</v>
      </c>
      <c r="BL202" s="25" t="s">
        <v>161</v>
      </c>
      <c r="BM202" s="25" t="s">
        <v>1113</v>
      </c>
    </row>
    <row r="203" spans="2:65" s="1" customFormat="1" x14ac:dyDescent="0.3">
      <c r="B203" s="42"/>
      <c r="D203" s="195" t="s">
        <v>153</v>
      </c>
      <c r="F203" s="196" t="s">
        <v>1114</v>
      </c>
      <c r="I203" s="157"/>
      <c r="L203" s="42"/>
      <c r="M203" s="197"/>
      <c r="N203" s="43"/>
      <c r="O203" s="43"/>
      <c r="P203" s="43"/>
      <c r="Q203" s="43"/>
      <c r="R203" s="43"/>
      <c r="S203" s="43"/>
      <c r="T203" s="71"/>
      <c r="AT203" s="25" t="s">
        <v>153</v>
      </c>
      <c r="AU203" s="25" t="s">
        <v>82</v>
      </c>
    </row>
    <row r="204" spans="2:65" s="12" customFormat="1" x14ac:dyDescent="0.3">
      <c r="B204" s="201"/>
      <c r="D204" s="195" t="s">
        <v>230</v>
      </c>
      <c r="E204" s="202" t="s">
        <v>5</v>
      </c>
      <c r="F204" s="203" t="s">
        <v>1110</v>
      </c>
      <c r="H204" s="204">
        <v>20</v>
      </c>
      <c r="I204" s="205"/>
      <c r="L204" s="201"/>
      <c r="M204" s="206"/>
      <c r="N204" s="207"/>
      <c r="O204" s="207"/>
      <c r="P204" s="207"/>
      <c r="Q204" s="207"/>
      <c r="R204" s="207"/>
      <c r="S204" s="207"/>
      <c r="T204" s="208"/>
      <c r="AT204" s="202" t="s">
        <v>230</v>
      </c>
      <c r="AU204" s="202" t="s">
        <v>82</v>
      </c>
      <c r="AV204" s="12" t="s">
        <v>82</v>
      </c>
      <c r="AW204" s="12" t="s">
        <v>35</v>
      </c>
      <c r="AX204" s="12" t="s">
        <v>80</v>
      </c>
      <c r="AY204" s="202" t="s">
        <v>144</v>
      </c>
    </row>
    <row r="205" spans="2:65" s="11" customFormat="1" ht="29.85" customHeight="1" x14ac:dyDescent="0.3">
      <c r="B205" s="169"/>
      <c r="D205" s="170" t="s">
        <v>71</v>
      </c>
      <c r="E205" s="180" t="s">
        <v>168</v>
      </c>
      <c r="F205" s="180" t="s">
        <v>1115</v>
      </c>
      <c r="I205" s="172"/>
      <c r="J205" s="181">
        <f>BK205</f>
        <v>0</v>
      </c>
      <c r="L205" s="169"/>
      <c r="M205" s="174"/>
      <c r="N205" s="175"/>
      <c r="O205" s="175"/>
      <c r="P205" s="176">
        <f>SUM(P206:P210)</f>
        <v>0</v>
      </c>
      <c r="Q205" s="175"/>
      <c r="R205" s="176">
        <f>SUM(R206:R210)</f>
        <v>3.2863999999999997E-2</v>
      </c>
      <c r="S205" s="175"/>
      <c r="T205" s="177">
        <f>SUM(T206:T210)</f>
        <v>0</v>
      </c>
      <c r="AR205" s="170" t="s">
        <v>80</v>
      </c>
      <c r="AT205" s="178" t="s">
        <v>71</v>
      </c>
      <c r="AU205" s="178" t="s">
        <v>80</v>
      </c>
      <c r="AY205" s="170" t="s">
        <v>144</v>
      </c>
      <c r="BK205" s="179">
        <f>SUM(BK206:BK210)</f>
        <v>0</v>
      </c>
    </row>
    <row r="206" spans="2:65" s="1" customFormat="1" ht="16.5" customHeight="1" x14ac:dyDescent="0.3">
      <c r="B206" s="182"/>
      <c r="C206" s="183" t="s">
        <v>413</v>
      </c>
      <c r="D206" s="183" t="s">
        <v>147</v>
      </c>
      <c r="E206" s="184" t="s">
        <v>1116</v>
      </c>
      <c r="F206" s="185" t="s">
        <v>1117</v>
      </c>
      <c r="G206" s="186" t="s">
        <v>226</v>
      </c>
      <c r="H206" s="187">
        <v>63.2</v>
      </c>
      <c r="I206" s="188"/>
      <c r="J206" s="189">
        <f>ROUND(I206*H206,2)</f>
        <v>0</v>
      </c>
      <c r="K206" s="185" t="s">
        <v>227</v>
      </c>
      <c r="L206" s="42"/>
      <c r="M206" s="190" t="s">
        <v>5</v>
      </c>
      <c r="N206" s="191" t="s">
        <v>43</v>
      </c>
      <c r="O206" s="43"/>
      <c r="P206" s="192">
        <f>O206*H206</f>
        <v>0</v>
      </c>
      <c r="Q206" s="192">
        <v>5.1999999999999995E-4</v>
      </c>
      <c r="R206" s="192">
        <f>Q206*H206</f>
        <v>3.2863999999999997E-2</v>
      </c>
      <c r="S206" s="192">
        <v>0</v>
      </c>
      <c r="T206" s="193">
        <f>S206*H206</f>
        <v>0</v>
      </c>
      <c r="AR206" s="25" t="s">
        <v>161</v>
      </c>
      <c r="AT206" s="25" t="s">
        <v>147</v>
      </c>
      <c r="AU206" s="25" t="s">
        <v>82</v>
      </c>
      <c r="AY206" s="25" t="s">
        <v>144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25" t="s">
        <v>80</v>
      </c>
      <c r="BK206" s="194">
        <f>ROUND(I206*H206,2)</f>
        <v>0</v>
      </c>
      <c r="BL206" s="25" t="s">
        <v>161</v>
      </c>
      <c r="BM206" s="25" t="s">
        <v>1118</v>
      </c>
    </row>
    <row r="207" spans="2:65" s="1" customFormat="1" ht="27" x14ac:dyDescent="0.3">
      <c r="B207" s="42"/>
      <c r="D207" s="195" t="s">
        <v>153</v>
      </c>
      <c r="F207" s="196" t="s">
        <v>1119</v>
      </c>
      <c r="I207" s="157"/>
      <c r="L207" s="42"/>
      <c r="M207" s="197"/>
      <c r="N207" s="43"/>
      <c r="O207" s="43"/>
      <c r="P207" s="43"/>
      <c r="Q207" s="43"/>
      <c r="R207" s="43"/>
      <c r="S207" s="43"/>
      <c r="T207" s="71"/>
      <c r="AT207" s="25" t="s">
        <v>153</v>
      </c>
      <c r="AU207" s="25" t="s">
        <v>82</v>
      </c>
    </row>
    <row r="208" spans="2:65" s="12" customFormat="1" x14ac:dyDescent="0.3">
      <c r="B208" s="201"/>
      <c r="D208" s="195" t="s">
        <v>230</v>
      </c>
      <c r="E208" s="202" t="s">
        <v>5</v>
      </c>
      <c r="F208" s="203" t="s">
        <v>1120</v>
      </c>
      <c r="H208" s="204">
        <v>52.2</v>
      </c>
      <c r="I208" s="205"/>
      <c r="L208" s="201"/>
      <c r="M208" s="206"/>
      <c r="N208" s="207"/>
      <c r="O208" s="207"/>
      <c r="P208" s="207"/>
      <c r="Q208" s="207"/>
      <c r="R208" s="207"/>
      <c r="S208" s="207"/>
      <c r="T208" s="208"/>
      <c r="AT208" s="202" t="s">
        <v>230</v>
      </c>
      <c r="AU208" s="202" t="s">
        <v>82</v>
      </c>
      <c r="AV208" s="12" t="s">
        <v>82</v>
      </c>
      <c r="AW208" s="12" t="s">
        <v>35</v>
      </c>
      <c r="AX208" s="12" t="s">
        <v>72</v>
      </c>
      <c r="AY208" s="202" t="s">
        <v>144</v>
      </c>
    </row>
    <row r="209" spans="2:65" s="12" customFormat="1" x14ac:dyDescent="0.3">
      <c r="B209" s="201"/>
      <c r="D209" s="195" t="s">
        <v>230</v>
      </c>
      <c r="E209" s="202" t="s">
        <v>5</v>
      </c>
      <c r="F209" s="203" t="s">
        <v>1121</v>
      </c>
      <c r="H209" s="204">
        <v>11</v>
      </c>
      <c r="I209" s="205"/>
      <c r="L209" s="201"/>
      <c r="M209" s="206"/>
      <c r="N209" s="207"/>
      <c r="O209" s="207"/>
      <c r="P209" s="207"/>
      <c r="Q209" s="207"/>
      <c r="R209" s="207"/>
      <c r="S209" s="207"/>
      <c r="T209" s="208"/>
      <c r="AT209" s="202" t="s">
        <v>230</v>
      </c>
      <c r="AU209" s="202" t="s">
        <v>82</v>
      </c>
      <c r="AV209" s="12" t="s">
        <v>82</v>
      </c>
      <c r="AW209" s="12" t="s">
        <v>35</v>
      </c>
      <c r="AX209" s="12" t="s">
        <v>72</v>
      </c>
      <c r="AY209" s="202" t="s">
        <v>144</v>
      </c>
    </row>
    <row r="210" spans="2:65" s="13" customFormat="1" x14ac:dyDescent="0.3">
      <c r="B210" s="209"/>
      <c r="D210" s="195" t="s">
        <v>230</v>
      </c>
      <c r="E210" s="210" t="s">
        <v>5</v>
      </c>
      <c r="F210" s="211" t="s">
        <v>242</v>
      </c>
      <c r="H210" s="212">
        <v>63.2</v>
      </c>
      <c r="I210" s="213"/>
      <c r="L210" s="209"/>
      <c r="M210" s="214"/>
      <c r="N210" s="215"/>
      <c r="O210" s="215"/>
      <c r="P210" s="215"/>
      <c r="Q210" s="215"/>
      <c r="R210" s="215"/>
      <c r="S210" s="215"/>
      <c r="T210" s="216"/>
      <c r="AT210" s="210" t="s">
        <v>230</v>
      </c>
      <c r="AU210" s="210" t="s">
        <v>82</v>
      </c>
      <c r="AV210" s="13" t="s">
        <v>161</v>
      </c>
      <c r="AW210" s="13" t="s">
        <v>35</v>
      </c>
      <c r="AX210" s="13" t="s">
        <v>80</v>
      </c>
      <c r="AY210" s="210" t="s">
        <v>144</v>
      </c>
    </row>
    <row r="211" spans="2:65" s="11" customFormat="1" ht="29.85" customHeight="1" x14ac:dyDescent="0.3">
      <c r="B211" s="169"/>
      <c r="D211" s="170" t="s">
        <v>71</v>
      </c>
      <c r="E211" s="180" t="s">
        <v>180</v>
      </c>
      <c r="F211" s="180" t="s">
        <v>621</v>
      </c>
      <c r="I211" s="172"/>
      <c r="J211" s="181">
        <f>BK211</f>
        <v>0</v>
      </c>
      <c r="L211" s="169"/>
      <c r="M211" s="174"/>
      <c r="N211" s="175"/>
      <c r="O211" s="175"/>
      <c r="P211" s="176">
        <f>SUM(P212:P246)</f>
        <v>0</v>
      </c>
      <c r="Q211" s="175"/>
      <c r="R211" s="176">
        <f>SUM(R212:R246)</f>
        <v>20.645417399999996</v>
      </c>
      <c r="S211" s="175"/>
      <c r="T211" s="177">
        <f>SUM(T212:T246)</f>
        <v>144.3416</v>
      </c>
      <c r="AR211" s="170" t="s">
        <v>80</v>
      </c>
      <c r="AT211" s="178" t="s">
        <v>71</v>
      </c>
      <c r="AU211" s="178" t="s">
        <v>80</v>
      </c>
      <c r="AY211" s="170" t="s">
        <v>144</v>
      </c>
      <c r="BK211" s="179">
        <f>SUM(BK212:BK246)</f>
        <v>0</v>
      </c>
    </row>
    <row r="212" spans="2:65" s="1" customFormat="1" ht="16.5" customHeight="1" x14ac:dyDescent="0.3">
      <c r="B212" s="182"/>
      <c r="C212" s="183" t="s">
        <v>418</v>
      </c>
      <c r="D212" s="183" t="s">
        <v>147</v>
      </c>
      <c r="E212" s="184" t="s">
        <v>1122</v>
      </c>
      <c r="F212" s="185" t="s">
        <v>1123</v>
      </c>
      <c r="G212" s="186" t="s">
        <v>1124</v>
      </c>
      <c r="H212" s="187">
        <v>120</v>
      </c>
      <c r="I212" s="188"/>
      <c r="J212" s="189">
        <f>ROUND(I212*H212,2)</f>
        <v>0</v>
      </c>
      <c r="K212" s="185" t="s">
        <v>5</v>
      </c>
      <c r="L212" s="42"/>
      <c r="M212" s="190" t="s">
        <v>5</v>
      </c>
      <c r="N212" s="191" t="s">
        <v>43</v>
      </c>
      <c r="O212" s="43"/>
      <c r="P212" s="192">
        <f>O212*H212</f>
        <v>0</v>
      </c>
      <c r="Q212" s="192">
        <v>1.46E-2</v>
      </c>
      <c r="R212" s="192">
        <f>Q212*H212</f>
        <v>1.752</v>
      </c>
      <c r="S212" s="192">
        <v>0</v>
      </c>
      <c r="T212" s="193">
        <f>S212*H212</f>
        <v>0</v>
      </c>
      <c r="AR212" s="25" t="s">
        <v>161</v>
      </c>
      <c r="AT212" s="25" t="s">
        <v>147</v>
      </c>
      <c r="AU212" s="25" t="s">
        <v>82</v>
      </c>
      <c r="AY212" s="25" t="s">
        <v>144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25" t="s">
        <v>80</v>
      </c>
      <c r="BK212" s="194">
        <f>ROUND(I212*H212,2)</f>
        <v>0</v>
      </c>
      <c r="BL212" s="25" t="s">
        <v>161</v>
      </c>
      <c r="BM212" s="25" t="s">
        <v>1125</v>
      </c>
    </row>
    <row r="213" spans="2:65" s="1" customFormat="1" x14ac:dyDescent="0.3">
      <c r="B213" s="42"/>
      <c r="D213" s="195" t="s">
        <v>153</v>
      </c>
      <c r="F213" s="196" t="s">
        <v>1126</v>
      </c>
      <c r="I213" s="157"/>
      <c r="L213" s="42"/>
      <c r="M213" s="197"/>
      <c r="N213" s="43"/>
      <c r="O213" s="43"/>
      <c r="P213" s="43"/>
      <c r="Q213" s="43"/>
      <c r="R213" s="43"/>
      <c r="S213" s="43"/>
      <c r="T213" s="71"/>
      <c r="AT213" s="25" t="s">
        <v>153</v>
      </c>
      <c r="AU213" s="25" t="s">
        <v>82</v>
      </c>
    </row>
    <row r="214" spans="2:65" s="12" customFormat="1" x14ac:dyDescent="0.3">
      <c r="B214" s="201"/>
      <c r="D214" s="195" t="s">
        <v>230</v>
      </c>
      <c r="E214" s="202" t="s">
        <v>5</v>
      </c>
      <c r="F214" s="203" t="s">
        <v>1127</v>
      </c>
      <c r="H214" s="204">
        <v>120</v>
      </c>
      <c r="I214" s="205"/>
      <c r="L214" s="201"/>
      <c r="M214" s="206"/>
      <c r="N214" s="207"/>
      <c r="O214" s="207"/>
      <c r="P214" s="207"/>
      <c r="Q214" s="207"/>
      <c r="R214" s="207"/>
      <c r="S214" s="207"/>
      <c r="T214" s="208"/>
      <c r="AT214" s="202" t="s">
        <v>230</v>
      </c>
      <c r="AU214" s="202" t="s">
        <v>82</v>
      </c>
      <c r="AV214" s="12" t="s">
        <v>82</v>
      </c>
      <c r="AW214" s="12" t="s">
        <v>35</v>
      </c>
      <c r="AX214" s="12" t="s">
        <v>80</v>
      </c>
      <c r="AY214" s="202" t="s">
        <v>144</v>
      </c>
    </row>
    <row r="215" spans="2:65" s="1" customFormat="1" ht="16.5" customHeight="1" x14ac:dyDescent="0.3">
      <c r="B215" s="182"/>
      <c r="C215" s="183" t="s">
        <v>425</v>
      </c>
      <c r="D215" s="183" t="s">
        <v>147</v>
      </c>
      <c r="E215" s="184" t="s">
        <v>1128</v>
      </c>
      <c r="F215" s="185" t="s">
        <v>1129</v>
      </c>
      <c r="G215" s="186" t="s">
        <v>289</v>
      </c>
      <c r="H215" s="187">
        <v>55.94</v>
      </c>
      <c r="I215" s="188"/>
      <c r="J215" s="189">
        <f>ROUND(I215*H215,2)</f>
        <v>0</v>
      </c>
      <c r="K215" s="185" t="s">
        <v>227</v>
      </c>
      <c r="L215" s="42"/>
      <c r="M215" s="190" t="s">
        <v>5</v>
      </c>
      <c r="N215" s="191" t="s">
        <v>43</v>
      </c>
      <c r="O215" s="43"/>
      <c r="P215" s="192">
        <f>O215*H215</f>
        <v>0</v>
      </c>
      <c r="Q215" s="192">
        <v>0.12171</v>
      </c>
      <c r="R215" s="192">
        <f>Q215*H215</f>
        <v>6.8084574</v>
      </c>
      <c r="S215" s="192">
        <v>2.4</v>
      </c>
      <c r="T215" s="193">
        <f>S215*H215</f>
        <v>134.256</v>
      </c>
      <c r="AR215" s="25" t="s">
        <v>161</v>
      </c>
      <c r="AT215" s="25" t="s">
        <v>147</v>
      </c>
      <c r="AU215" s="25" t="s">
        <v>82</v>
      </c>
      <c r="AY215" s="25" t="s">
        <v>144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25" t="s">
        <v>80</v>
      </c>
      <c r="BK215" s="194">
        <f>ROUND(I215*H215,2)</f>
        <v>0</v>
      </c>
      <c r="BL215" s="25" t="s">
        <v>161</v>
      </c>
      <c r="BM215" s="25" t="s">
        <v>1130</v>
      </c>
    </row>
    <row r="216" spans="2:65" s="1" customFormat="1" x14ac:dyDescent="0.3">
      <c r="B216" s="42"/>
      <c r="D216" s="195" t="s">
        <v>153</v>
      </c>
      <c r="F216" s="196" t="s">
        <v>1131</v>
      </c>
      <c r="I216" s="157"/>
      <c r="L216" s="42"/>
      <c r="M216" s="197"/>
      <c r="N216" s="43"/>
      <c r="O216" s="43"/>
      <c r="P216" s="43"/>
      <c r="Q216" s="43"/>
      <c r="R216" s="43"/>
      <c r="S216" s="43"/>
      <c r="T216" s="71"/>
      <c r="AT216" s="25" t="s">
        <v>153</v>
      </c>
      <c r="AU216" s="25" t="s">
        <v>82</v>
      </c>
    </row>
    <row r="217" spans="2:65" s="12" customFormat="1" x14ac:dyDescent="0.3">
      <c r="B217" s="201"/>
      <c r="D217" s="195" t="s">
        <v>230</v>
      </c>
      <c r="E217" s="202" t="s">
        <v>5</v>
      </c>
      <c r="F217" s="203" t="s">
        <v>1132</v>
      </c>
      <c r="H217" s="204">
        <v>9.86</v>
      </c>
      <c r="I217" s="205"/>
      <c r="L217" s="201"/>
      <c r="M217" s="206"/>
      <c r="N217" s="207"/>
      <c r="O217" s="207"/>
      <c r="P217" s="207"/>
      <c r="Q217" s="207"/>
      <c r="R217" s="207"/>
      <c r="S217" s="207"/>
      <c r="T217" s="208"/>
      <c r="AT217" s="202" t="s">
        <v>230</v>
      </c>
      <c r="AU217" s="202" t="s">
        <v>82</v>
      </c>
      <c r="AV217" s="12" t="s">
        <v>82</v>
      </c>
      <c r="AW217" s="12" t="s">
        <v>35</v>
      </c>
      <c r="AX217" s="12" t="s">
        <v>72</v>
      </c>
      <c r="AY217" s="202" t="s">
        <v>144</v>
      </c>
    </row>
    <row r="218" spans="2:65" s="12" customFormat="1" x14ac:dyDescent="0.3">
      <c r="B218" s="201"/>
      <c r="D218" s="195" t="s">
        <v>230</v>
      </c>
      <c r="E218" s="202" t="s">
        <v>5</v>
      </c>
      <c r="F218" s="203" t="s">
        <v>1133</v>
      </c>
      <c r="H218" s="204">
        <v>46.08</v>
      </c>
      <c r="I218" s="205"/>
      <c r="L218" s="201"/>
      <c r="M218" s="206"/>
      <c r="N218" s="207"/>
      <c r="O218" s="207"/>
      <c r="P218" s="207"/>
      <c r="Q218" s="207"/>
      <c r="R218" s="207"/>
      <c r="S218" s="207"/>
      <c r="T218" s="208"/>
      <c r="AT218" s="202" t="s">
        <v>230</v>
      </c>
      <c r="AU218" s="202" t="s">
        <v>82</v>
      </c>
      <c r="AV218" s="12" t="s">
        <v>82</v>
      </c>
      <c r="AW218" s="12" t="s">
        <v>35</v>
      </c>
      <c r="AX218" s="12" t="s">
        <v>72</v>
      </c>
      <c r="AY218" s="202" t="s">
        <v>144</v>
      </c>
    </row>
    <row r="219" spans="2:65" s="13" customFormat="1" x14ac:dyDescent="0.3">
      <c r="B219" s="209"/>
      <c r="D219" s="195" t="s">
        <v>230</v>
      </c>
      <c r="E219" s="210" t="s">
        <v>5</v>
      </c>
      <c r="F219" s="211" t="s">
        <v>242</v>
      </c>
      <c r="H219" s="212">
        <v>55.94</v>
      </c>
      <c r="I219" s="213"/>
      <c r="L219" s="209"/>
      <c r="M219" s="214"/>
      <c r="N219" s="215"/>
      <c r="O219" s="215"/>
      <c r="P219" s="215"/>
      <c r="Q219" s="215"/>
      <c r="R219" s="215"/>
      <c r="S219" s="215"/>
      <c r="T219" s="216"/>
      <c r="AT219" s="210" t="s">
        <v>230</v>
      </c>
      <c r="AU219" s="210" t="s">
        <v>82</v>
      </c>
      <c r="AV219" s="13" t="s">
        <v>161</v>
      </c>
      <c r="AW219" s="13" t="s">
        <v>35</v>
      </c>
      <c r="AX219" s="13" t="s">
        <v>80</v>
      </c>
      <c r="AY219" s="210" t="s">
        <v>144</v>
      </c>
    </row>
    <row r="220" spans="2:65" s="1" customFormat="1" ht="16.5" customHeight="1" x14ac:dyDescent="0.3">
      <c r="B220" s="182"/>
      <c r="C220" s="183" t="s">
        <v>433</v>
      </c>
      <c r="D220" s="183" t="s">
        <v>147</v>
      </c>
      <c r="E220" s="184" t="s">
        <v>1134</v>
      </c>
      <c r="F220" s="185" t="s">
        <v>1135</v>
      </c>
      <c r="G220" s="186" t="s">
        <v>283</v>
      </c>
      <c r="H220" s="187">
        <v>62.2</v>
      </c>
      <c r="I220" s="188"/>
      <c r="J220" s="189">
        <f>ROUND(I220*H220,2)</f>
        <v>0</v>
      </c>
      <c r="K220" s="185" t="s">
        <v>227</v>
      </c>
      <c r="L220" s="42"/>
      <c r="M220" s="190" t="s">
        <v>5</v>
      </c>
      <c r="N220" s="191" t="s">
        <v>43</v>
      </c>
      <c r="O220" s="43"/>
      <c r="P220" s="192">
        <f>O220*H220</f>
        <v>0</v>
      </c>
      <c r="Q220" s="192">
        <v>8.0000000000000007E-5</v>
      </c>
      <c r="R220" s="192">
        <f>Q220*H220</f>
        <v>4.9760000000000004E-3</v>
      </c>
      <c r="S220" s="192">
        <v>1.7999999999999999E-2</v>
      </c>
      <c r="T220" s="193">
        <f>S220*H220</f>
        <v>1.1195999999999999</v>
      </c>
      <c r="AR220" s="25" t="s">
        <v>161</v>
      </c>
      <c r="AT220" s="25" t="s">
        <v>147</v>
      </c>
      <c r="AU220" s="25" t="s">
        <v>82</v>
      </c>
      <c r="AY220" s="25" t="s">
        <v>144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25" t="s">
        <v>80</v>
      </c>
      <c r="BK220" s="194">
        <f>ROUND(I220*H220,2)</f>
        <v>0</v>
      </c>
      <c r="BL220" s="25" t="s">
        <v>161</v>
      </c>
      <c r="BM220" s="25" t="s">
        <v>1136</v>
      </c>
    </row>
    <row r="221" spans="2:65" s="1" customFormat="1" x14ac:dyDescent="0.3">
      <c r="B221" s="42"/>
      <c r="D221" s="195" t="s">
        <v>153</v>
      </c>
      <c r="F221" s="196" t="s">
        <v>1137</v>
      </c>
      <c r="I221" s="157"/>
      <c r="L221" s="42"/>
      <c r="M221" s="197"/>
      <c r="N221" s="43"/>
      <c r="O221" s="43"/>
      <c r="P221" s="43"/>
      <c r="Q221" s="43"/>
      <c r="R221" s="43"/>
      <c r="S221" s="43"/>
      <c r="T221" s="71"/>
      <c r="AT221" s="25" t="s">
        <v>153</v>
      </c>
      <c r="AU221" s="25" t="s">
        <v>82</v>
      </c>
    </row>
    <row r="222" spans="2:65" s="12" customFormat="1" x14ac:dyDescent="0.3">
      <c r="B222" s="201"/>
      <c r="D222" s="195" t="s">
        <v>230</v>
      </c>
      <c r="E222" s="202" t="s">
        <v>5</v>
      </c>
      <c r="F222" s="203" t="s">
        <v>1138</v>
      </c>
      <c r="H222" s="204">
        <v>62.2</v>
      </c>
      <c r="I222" s="205"/>
      <c r="L222" s="201"/>
      <c r="M222" s="206"/>
      <c r="N222" s="207"/>
      <c r="O222" s="207"/>
      <c r="P222" s="207"/>
      <c r="Q222" s="207"/>
      <c r="R222" s="207"/>
      <c r="S222" s="207"/>
      <c r="T222" s="208"/>
      <c r="AT222" s="202" t="s">
        <v>230</v>
      </c>
      <c r="AU222" s="202" t="s">
        <v>82</v>
      </c>
      <c r="AV222" s="12" t="s">
        <v>82</v>
      </c>
      <c r="AW222" s="12" t="s">
        <v>35</v>
      </c>
      <c r="AX222" s="12" t="s">
        <v>80</v>
      </c>
      <c r="AY222" s="202" t="s">
        <v>144</v>
      </c>
    </row>
    <row r="223" spans="2:65" s="1" customFormat="1" ht="25.5" customHeight="1" x14ac:dyDescent="0.3">
      <c r="B223" s="182"/>
      <c r="C223" s="183" t="s">
        <v>439</v>
      </c>
      <c r="D223" s="183" t="s">
        <v>147</v>
      </c>
      <c r="E223" s="184" t="s">
        <v>1139</v>
      </c>
      <c r="F223" s="185" t="s">
        <v>1140</v>
      </c>
      <c r="G223" s="186" t="s">
        <v>226</v>
      </c>
      <c r="H223" s="187">
        <v>102.4</v>
      </c>
      <c r="I223" s="188"/>
      <c r="J223" s="189">
        <f>ROUND(I223*H223,2)</f>
        <v>0</v>
      </c>
      <c r="K223" s="185" t="s">
        <v>227</v>
      </c>
      <c r="L223" s="42"/>
      <c r="M223" s="190" t="s">
        <v>5</v>
      </c>
      <c r="N223" s="191" t="s">
        <v>43</v>
      </c>
      <c r="O223" s="43"/>
      <c r="P223" s="192">
        <f>O223*H223</f>
        <v>0</v>
      </c>
      <c r="Q223" s="192">
        <v>0</v>
      </c>
      <c r="R223" s="192">
        <f>Q223*H223</f>
        <v>0</v>
      </c>
      <c r="S223" s="192">
        <v>7.0000000000000007E-2</v>
      </c>
      <c r="T223" s="193">
        <f>S223*H223</f>
        <v>7.168000000000001</v>
      </c>
      <c r="AR223" s="25" t="s">
        <v>161</v>
      </c>
      <c r="AT223" s="25" t="s">
        <v>147</v>
      </c>
      <c r="AU223" s="25" t="s">
        <v>82</v>
      </c>
      <c r="AY223" s="25" t="s">
        <v>144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25" t="s">
        <v>80</v>
      </c>
      <c r="BK223" s="194">
        <f>ROUND(I223*H223,2)</f>
        <v>0</v>
      </c>
      <c r="BL223" s="25" t="s">
        <v>161</v>
      </c>
      <c r="BM223" s="25" t="s">
        <v>1141</v>
      </c>
    </row>
    <row r="224" spans="2:65" s="1" customFormat="1" ht="27" x14ac:dyDescent="0.3">
      <c r="B224" s="42"/>
      <c r="D224" s="195" t="s">
        <v>153</v>
      </c>
      <c r="F224" s="196" t="s">
        <v>1142</v>
      </c>
      <c r="I224" s="157"/>
      <c r="L224" s="42"/>
      <c r="M224" s="197"/>
      <c r="N224" s="43"/>
      <c r="O224" s="43"/>
      <c r="P224" s="43"/>
      <c r="Q224" s="43"/>
      <c r="R224" s="43"/>
      <c r="S224" s="43"/>
      <c r="T224" s="71"/>
      <c r="AT224" s="25" t="s">
        <v>153</v>
      </c>
      <c r="AU224" s="25" t="s">
        <v>82</v>
      </c>
    </row>
    <row r="225" spans="2:65" s="12" customFormat="1" x14ac:dyDescent="0.3">
      <c r="B225" s="201"/>
      <c r="D225" s="195" t="s">
        <v>230</v>
      </c>
      <c r="E225" s="202" t="s">
        <v>5</v>
      </c>
      <c r="F225" s="203" t="s">
        <v>1143</v>
      </c>
      <c r="H225" s="204">
        <v>102.4</v>
      </c>
      <c r="I225" s="205"/>
      <c r="L225" s="201"/>
      <c r="M225" s="206"/>
      <c r="N225" s="207"/>
      <c r="O225" s="207"/>
      <c r="P225" s="207"/>
      <c r="Q225" s="207"/>
      <c r="R225" s="207"/>
      <c r="S225" s="207"/>
      <c r="T225" s="208"/>
      <c r="AT225" s="202" t="s">
        <v>230</v>
      </c>
      <c r="AU225" s="202" t="s">
        <v>82</v>
      </c>
      <c r="AV225" s="12" t="s">
        <v>82</v>
      </c>
      <c r="AW225" s="12" t="s">
        <v>35</v>
      </c>
      <c r="AX225" s="12" t="s">
        <v>80</v>
      </c>
      <c r="AY225" s="202" t="s">
        <v>144</v>
      </c>
    </row>
    <row r="226" spans="2:65" s="1" customFormat="1" ht="16.5" customHeight="1" x14ac:dyDescent="0.3">
      <c r="B226" s="182"/>
      <c r="C226" s="183" t="s">
        <v>445</v>
      </c>
      <c r="D226" s="183" t="s">
        <v>147</v>
      </c>
      <c r="E226" s="184" t="s">
        <v>1144</v>
      </c>
      <c r="F226" s="185" t="s">
        <v>1145</v>
      </c>
      <c r="G226" s="186" t="s">
        <v>226</v>
      </c>
      <c r="H226" s="187">
        <v>30.72</v>
      </c>
      <c r="I226" s="188"/>
      <c r="J226" s="189">
        <f>ROUND(I226*H226,2)</f>
        <v>0</v>
      </c>
      <c r="K226" s="185" t="s">
        <v>227</v>
      </c>
      <c r="L226" s="42"/>
      <c r="M226" s="190" t="s">
        <v>5</v>
      </c>
      <c r="N226" s="191" t="s">
        <v>43</v>
      </c>
      <c r="O226" s="43"/>
      <c r="P226" s="192">
        <f>O226*H226</f>
        <v>0</v>
      </c>
      <c r="Q226" s="192">
        <v>4.8000000000000001E-2</v>
      </c>
      <c r="R226" s="192">
        <f>Q226*H226</f>
        <v>1.4745599999999999</v>
      </c>
      <c r="S226" s="192">
        <v>4.8000000000000001E-2</v>
      </c>
      <c r="T226" s="193">
        <f>S226*H226</f>
        <v>1.4745599999999999</v>
      </c>
      <c r="AR226" s="25" t="s">
        <v>161</v>
      </c>
      <c r="AT226" s="25" t="s">
        <v>147</v>
      </c>
      <c r="AU226" s="25" t="s">
        <v>82</v>
      </c>
      <c r="AY226" s="25" t="s">
        <v>144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25" t="s">
        <v>80</v>
      </c>
      <c r="BK226" s="194">
        <f>ROUND(I226*H226,2)</f>
        <v>0</v>
      </c>
      <c r="BL226" s="25" t="s">
        <v>161</v>
      </c>
      <c r="BM226" s="25" t="s">
        <v>1146</v>
      </c>
    </row>
    <row r="227" spans="2:65" s="1" customFormat="1" x14ac:dyDescent="0.3">
      <c r="B227" s="42"/>
      <c r="D227" s="195" t="s">
        <v>153</v>
      </c>
      <c r="F227" s="196" t="s">
        <v>1147</v>
      </c>
      <c r="I227" s="157"/>
      <c r="L227" s="42"/>
      <c r="M227" s="197"/>
      <c r="N227" s="43"/>
      <c r="O227" s="43"/>
      <c r="P227" s="43"/>
      <c r="Q227" s="43"/>
      <c r="R227" s="43"/>
      <c r="S227" s="43"/>
      <c r="T227" s="71"/>
      <c r="AT227" s="25" t="s">
        <v>153</v>
      </c>
      <c r="AU227" s="25" t="s">
        <v>82</v>
      </c>
    </row>
    <row r="228" spans="2:65" s="12" customFormat="1" ht="27" x14ac:dyDescent="0.3">
      <c r="B228" s="201"/>
      <c r="D228" s="195" t="s">
        <v>230</v>
      </c>
      <c r="E228" s="202" t="s">
        <v>5</v>
      </c>
      <c r="F228" s="203" t="s">
        <v>1148</v>
      </c>
      <c r="H228" s="204">
        <v>30.72</v>
      </c>
      <c r="I228" s="205"/>
      <c r="L228" s="201"/>
      <c r="M228" s="206"/>
      <c r="N228" s="207"/>
      <c r="O228" s="207"/>
      <c r="P228" s="207"/>
      <c r="Q228" s="207"/>
      <c r="R228" s="207"/>
      <c r="S228" s="207"/>
      <c r="T228" s="208"/>
      <c r="AT228" s="202" t="s">
        <v>230</v>
      </c>
      <c r="AU228" s="202" t="s">
        <v>82</v>
      </c>
      <c r="AV228" s="12" t="s">
        <v>82</v>
      </c>
      <c r="AW228" s="12" t="s">
        <v>35</v>
      </c>
      <c r="AX228" s="12" t="s">
        <v>80</v>
      </c>
      <c r="AY228" s="202" t="s">
        <v>144</v>
      </c>
    </row>
    <row r="229" spans="2:65" s="1" customFormat="1" ht="16.5" customHeight="1" x14ac:dyDescent="0.3">
      <c r="B229" s="182"/>
      <c r="C229" s="183" t="s">
        <v>451</v>
      </c>
      <c r="D229" s="183" t="s">
        <v>147</v>
      </c>
      <c r="E229" s="184" t="s">
        <v>1149</v>
      </c>
      <c r="F229" s="185" t="s">
        <v>1150</v>
      </c>
      <c r="G229" s="186" t="s">
        <v>226</v>
      </c>
      <c r="H229" s="187">
        <v>102.4</v>
      </c>
      <c r="I229" s="188"/>
      <c r="J229" s="189">
        <f>ROUND(I229*H229,2)</f>
        <v>0</v>
      </c>
      <c r="K229" s="185" t="s">
        <v>227</v>
      </c>
      <c r="L229" s="42"/>
      <c r="M229" s="190" t="s">
        <v>5</v>
      </c>
      <c r="N229" s="191" t="s">
        <v>43</v>
      </c>
      <c r="O229" s="43"/>
      <c r="P229" s="192">
        <f>O229*H229</f>
        <v>0</v>
      </c>
      <c r="Q229" s="192">
        <v>7.9799999999999996E-2</v>
      </c>
      <c r="R229" s="192">
        <f>Q229*H229</f>
        <v>8.1715199999999992</v>
      </c>
      <c r="S229" s="192">
        <v>0</v>
      </c>
      <c r="T229" s="193">
        <f>S229*H229</f>
        <v>0</v>
      </c>
      <c r="AR229" s="25" t="s">
        <v>161</v>
      </c>
      <c r="AT229" s="25" t="s">
        <v>147</v>
      </c>
      <c r="AU229" s="25" t="s">
        <v>82</v>
      </c>
      <c r="AY229" s="25" t="s">
        <v>144</v>
      </c>
      <c r="BE229" s="194">
        <f>IF(N229="základní",J229,0)</f>
        <v>0</v>
      </c>
      <c r="BF229" s="194">
        <f>IF(N229="snížená",J229,0)</f>
        <v>0</v>
      </c>
      <c r="BG229" s="194">
        <f>IF(N229="zákl. přenesená",J229,0)</f>
        <v>0</v>
      </c>
      <c r="BH229" s="194">
        <f>IF(N229="sníž. přenesená",J229,0)</f>
        <v>0</v>
      </c>
      <c r="BI229" s="194">
        <f>IF(N229="nulová",J229,0)</f>
        <v>0</v>
      </c>
      <c r="BJ229" s="25" t="s">
        <v>80</v>
      </c>
      <c r="BK229" s="194">
        <f>ROUND(I229*H229,2)</f>
        <v>0</v>
      </c>
      <c r="BL229" s="25" t="s">
        <v>161</v>
      </c>
      <c r="BM229" s="25" t="s">
        <v>1151</v>
      </c>
    </row>
    <row r="230" spans="2:65" s="1" customFormat="1" x14ac:dyDescent="0.3">
      <c r="B230" s="42"/>
      <c r="D230" s="195" t="s">
        <v>153</v>
      </c>
      <c r="F230" s="196" t="s">
        <v>1152</v>
      </c>
      <c r="I230" s="157"/>
      <c r="L230" s="42"/>
      <c r="M230" s="197"/>
      <c r="N230" s="43"/>
      <c r="O230" s="43"/>
      <c r="P230" s="43"/>
      <c r="Q230" s="43"/>
      <c r="R230" s="43"/>
      <c r="S230" s="43"/>
      <c r="T230" s="71"/>
      <c r="AT230" s="25" t="s">
        <v>153</v>
      </c>
      <c r="AU230" s="25" t="s">
        <v>82</v>
      </c>
    </row>
    <row r="231" spans="2:65" s="12" customFormat="1" x14ac:dyDescent="0.3">
      <c r="B231" s="201"/>
      <c r="D231" s="195" t="s">
        <v>230</v>
      </c>
      <c r="E231" s="202" t="s">
        <v>5</v>
      </c>
      <c r="F231" s="203" t="s">
        <v>1143</v>
      </c>
      <c r="H231" s="204">
        <v>102.4</v>
      </c>
      <c r="I231" s="205"/>
      <c r="L231" s="201"/>
      <c r="M231" s="206"/>
      <c r="N231" s="207"/>
      <c r="O231" s="207"/>
      <c r="P231" s="207"/>
      <c r="Q231" s="207"/>
      <c r="R231" s="207"/>
      <c r="S231" s="207"/>
      <c r="T231" s="208"/>
      <c r="AT231" s="202" t="s">
        <v>230</v>
      </c>
      <c r="AU231" s="202" t="s">
        <v>82</v>
      </c>
      <c r="AV231" s="12" t="s">
        <v>82</v>
      </c>
      <c r="AW231" s="12" t="s">
        <v>35</v>
      </c>
      <c r="AX231" s="12" t="s">
        <v>80</v>
      </c>
      <c r="AY231" s="202" t="s">
        <v>144</v>
      </c>
    </row>
    <row r="232" spans="2:65" s="1" customFormat="1" ht="16.5" customHeight="1" x14ac:dyDescent="0.3">
      <c r="B232" s="182"/>
      <c r="C232" s="183" t="s">
        <v>456</v>
      </c>
      <c r="D232" s="183" t="s">
        <v>147</v>
      </c>
      <c r="E232" s="184" t="s">
        <v>1153</v>
      </c>
      <c r="F232" s="185" t="s">
        <v>1154</v>
      </c>
      <c r="G232" s="186" t="s">
        <v>226</v>
      </c>
      <c r="H232" s="187">
        <v>102.4</v>
      </c>
      <c r="I232" s="188"/>
      <c r="J232" s="189">
        <f>ROUND(I232*H232,2)</f>
        <v>0</v>
      </c>
      <c r="K232" s="185" t="s">
        <v>227</v>
      </c>
      <c r="L232" s="42"/>
      <c r="M232" s="190" t="s">
        <v>5</v>
      </c>
      <c r="N232" s="191" t="s">
        <v>43</v>
      </c>
      <c r="O232" s="43"/>
      <c r="P232" s="192">
        <f>O232*H232</f>
        <v>0</v>
      </c>
      <c r="Q232" s="192">
        <v>8.8999999999999999E-3</v>
      </c>
      <c r="R232" s="192">
        <f>Q232*H232</f>
        <v>0.91136000000000006</v>
      </c>
      <c r="S232" s="192">
        <v>0</v>
      </c>
      <c r="T232" s="193">
        <f>S232*H232</f>
        <v>0</v>
      </c>
      <c r="AR232" s="25" t="s">
        <v>161</v>
      </c>
      <c r="AT232" s="25" t="s">
        <v>147</v>
      </c>
      <c r="AU232" s="25" t="s">
        <v>82</v>
      </c>
      <c r="AY232" s="25" t="s">
        <v>144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25" t="s">
        <v>80</v>
      </c>
      <c r="BK232" s="194">
        <f>ROUND(I232*H232,2)</f>
        <v>0</v>
      </c>
      <c r="BL232" s="25" t="s">
        <v>161</v>
      </c>
      <c r="BM232" s="25" t="s">
        <v>1155</v>
      </c>
    </row>
    <row r="233" spans="2:65" s="1" customFormat="1" x14ac:dyDescent="0.3">
      <c r="B233" s="42"/>
      <c r="D233" s="195" t="s">
        <v>153</v>
      </c>
      <c r="F233" s="196" t="s">
        <v>1156</v>
      </c>
      <c r="I233" s="157"/>
      <c r="L233" s="42"/>
      <c r="M233" s="197"/>
      <c r="N233" s="43"/>
      <c r="O233" s="43"/>
      <c r="P233" s="43"/>
      <c r="Q233" s="43"/>
      <c r="R233" s="43"/>
      <c r="S233" s="43"/>
      <c r="T233" s="71"/>
      <c r="AT233" s="25" t="s">
        <v>153</v>
      </c>
      <c r="AU233" s="25" t="s">
        <v>82</v>
      </c>
    </row>
    <row r="234" spans="2:65" s="12" customFormat="1" x14ac:dyDescent="0.3">
      <c r="B234" s="201"/>
      <c r="D234" s="195" t="s">
        <v>230</v>
      </c>
      <c r="E234" s="202" t="s">
        <v>5</v>
      </c>
      <c r="F234" s="203" t="s">
        <v>1143</v>
      </c>
      <c r="H234" s="204">
        <v>102.4</v>
      </c>
      <c r="I234" s="205"/>
      <c r="L234" s="201"/>
      <c r="M234" s="206"/>
      <c r="N234" s="207"/>
      <c r="O234" s="207"/>
      <c r="P234" s="207"/>
      <c r="Q234" s="207"/>
      <c r="R234" s="207"/>
      <c r="S234" s="207"/>
      <c r="T234" s="208"/>
      <c r="AT234" s="202" t="s">
        <v>230</v>
      </c>
      <c r="AU234" s="202" t="s">
        <v>82</v>
      </c>
      <c r="AV234" s="12" t="s">
        <v>82</v>
      </c>
      <c r="AW234" s="12" t="s">
        <v>35</v>
      </c>
      <c r="AX234" s="12" t="s">
        <v>80</v>
      </c>
      <c r="AY234" s="202" t="s">
        <v>144</v>
      </c>
    </row>
    <row r="235" spans="2:65" s="1" customFormat="1" ht="25.5" customHeight="1" x14ac:dyDescent="0.3">
      <c r="B235" s="182"/>
      <c r="C235" s="183" t="s">
        <v>462</v>
      </c>
      <c r="D235" s="183" t="s">
        <v>147</v>
      </c>
      <c r="E235" s="184" t="s">
        <v>1157</v>
      </c>
      <c r="F235" s="185" t="s">
        <v>1158</v>
      </c>
      <c r="G235" s="186" t="s">
        <v>226</v>
      </c>
      <c r="H235" s="187">
        <v>102.4</v>
      </c>
      <c r="I235" s="188"/>
      <c r="J235" s="189">
        <f>ROUND(I235*H235,2)</f>
        <v>0</v>
      </c>
      <c r="K235" s="185" t="s">
        <v>5</v>
      </c>
      <c r="L235" s="42"/>
      <c r="M235" s="190" t="s">
        <v>5</v>
      </c>
      <c r="N235" s="191" t="s">
        <v>43</v>
      </c>
      <c r="O235" s="43"/>
      <c r="P235" s="192">
        <f>O235*H235</f>
        <v>0</v>
      </c>
      <c r="Q235" s="192">
        <v>9.8999999999999999E-4</v>
      </c>
      <c r="R235" s="192">
        <f>Q235*H235</f>
        <v>0.10137600000000001</v>
      </c>
      <c r="S235" s="192">
        <v>0</v>
      </c>
      <c r="T235" s="193">
        <f>S235*H235</f>
        <v>0</v>
      </c>
      <c r="AR235" s="25" t="s">
        <v>161</v>
      </c>
      <c r="AT235" s="25" t="s">
        <v>147</v>
      </c>
      <c r="AU235" s="25" t="s">
        <v>82</v>
      </c>
      <c r="AY235" s="25" t="s">
        <v>144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25" t="s">
        <v>80</v>
      </c>
      <c r="BK235" s="194">
        <f>ROUND(I235*H235,2)</f>
        <v>0</v>
      </c>
      <c r="BL235" s="25" t="s">
        <v>161</v>
      </c>
      <c r="BM235" s="25" t="s">
        <v>1159</v>
      </c>
    </row>
    <row r="236" spans="2:65" s="1" customFormat="1" x14ac:dyDescent="0.3">
      <c r="B236" s="42"/>
      <c r="D236" s="195" t="s">
        <v>153</v>
      </c>
      <c r="F236" s="196" t="s">
        <v>1158</v>
      </c>
      <c r="I236" s="157"/>
      <c r="L236" s="42"/>
      <c r="M236" s="197"/>
      <c r="N236" s="43"/>
      <c r="O236" s="43"/>
      <c r="P236" s="43"/>
      <c r="Q236" s="43"/>
      <c r="R236" s="43"/>
      <c r="S236" s="43"/>
      <c r="T236" s="71"/>
      <c r="AT236" s="25" t="s">
        <v>153</v>
      </c>
      <c r="AU236" s="25" t="s">
        <v>82</v>
      </c>
    </row>
    <row r="237" spans="2:65" s="12" customFormat="1" x14ac:dyDescent="0.3">
      <c r="B237" s="201"/>
      <c r="D237" s="195" t="s">
        <v>230</v>
      </c>
      <c r="E237" s="202" t="s">
        <v>5</v>
      </c>
      <c r="F237" s="203" t="s">
        <v>1143</v>
      </c>
      <c r="H237" s="204">
        <v>102.4</v>
      </c>
      <c r="I237" s="205"/>
      <c r="L237" s="201"/>
      <c r="M237" s="206"/>
      <c r="N237" s="207"/>
      <c r="O237" s="207"/>
      <c r="P237" s="207"/>
      <c r="Q237" s="207"/>
      <c r="R237" s="207"/>
      <c r="S237" s="207"/>
      <c r="T237" s="208"/>
      <c r="AT237" s="202" t="s">
        <v>230</v>
      </c>
      <c r="AU237" s="202" t="s">
        <v>82</v>
      </c>
      <c r="AV237" s="12" t="s">
        <v>82</v>
      </c>
      <c r="AW237" s="12" t="s">
        <v>35</v>
      </c>
      <c r="AX237" s="12" t="s">
        <v>80</v>
      </c>
      <c r="AY237" s="202" t="s">
        <v>144</v>
      </c>
    </row>
    <row r="238" spans="2:65" s="1" customFormat="1" ht="16.5" customHeight="1" x14ac:dyDescent="0.3">
      <c r="B238" s="182"/>
      <c r="C238" s="183" t="s">
        <v>469</v>
      </c>
      <c r="D238" s="183" t="s">
        <v>147</v>
      </c>
      <c r="E238" s="184" t="s">
        <v>1160</v>
      </c>
      <c r="F238" s="185" t="s">
        <v>1161</v>
      </c>
      <c r="G238" s="186" t="s">
        <v>226</v>
      </c>
      <c r="H238" s="187">
        <v>102.4</v>
      </c>
      <c r="I238" s="188"/>
      <c r="J238" s="189">
        <f>ROUND(I238*H238,2)</f>
        <v>0</v>
      </c>
      <c r="K238" s="185" t="s">
        <v>227</v>
      </c>
      <c r="L238" s="42"/>
      <c r="M238" s="190" t="s">
        <v>5</v>
      </c>
      <c r="N238" s="191" t="s">
        <v>43</v>
      </c>
      <c r="O238" s="43"/>
      <c r="P238" s="192">
        <f>O238*H238</f>
        <v>0</v>
      </c>
      <c r="Q238" s="192">
        <v>1.58E-3</v>
      </c>
      <c r="R238" s="192">
        <f>Q238*H238</f>
        <v>0.16179200000000002</v>
      </c>
      <c r="S238" s="192">
        <v>0</v>
      </c>
      <c r="T238" s="193">
        <f>S238*H238</f>
        <v>0</v>
      </c>
      <c r="AR238" s="25" t="s">
        <v>161</v>
      </c>
      <c r="AT238" s="25" t="s">
        <v>147</v>
      </c>
      <c r="AU238" s="25" t="s">
        <v>82</v>
      </c>
      <c r="AY238" s="25" t="s">
        <v>144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25" t="s">
        <v>80</v>
      </c>
      <c r="BK238" s="194">
        <f>ROUND(I238*H238,2)</f>
        <v>0</v>
      </c>
      <c r="BL238" s="25" t="s">
        <v>161</v>
      </c>
      <c r="BM238" s="25" t="s">
        <v>1162</v>
      </c>
    </row>
    <row r="239" spans="2:65" s="1" customFormat="1" x14ac:dyDescent="0.3">
      <c r="B239" s="42"/>
      <c r="D239" s="195" t="s">
        <v>153</v>
      </c>
      <c r="F239" s="196" t="s">
        <v>1163</v>
      </c>
      <c r="I239" s="157"/>
      <c r="L239" s="42"/>
      <c r="M239" s="197"/>
      <c r="N239" s="43"/>
      <c r="O239" s="43"/>
      <c r="P239" s="43"/>
      <c r="Q239" s="43"/>
      <c r="R239" s="43"/>
      <c r="S239" s="43"/>
      <c r="T239" s="71"/>
      <c r="AT239" s="25" t="s">
        <v>153</v>
      </c>
      <c r="AU239" s="25" t="s">
        <v>82</v>
      </c>
    </row>
    <row r="240" spans="2:65" s="12" customFormat="1" x14ac:dyDescent="0.3">
      <c r="B240" s="201"/>
      <c r="D240" s="195" t="s">
        <v>230</v>
      </c>
      <c r="E240" s="202" t="s">
        <v>5</v>
      </c>
      <c r="F240" s="203" t="s">
        <v>1143</v>
      </c>
      <c r="H240" s="204">
        <v>102.4</v>
      </c>
      <c r="I240" s="205"/>
      <c r="L240" s="201"/>
      <c r="M240" s="206"/>
      <c r="N240" s="207"/>
      <c r="O240" s="207"/>
      <c r="P240" s="207"/>
      <c r="Q240" s="207"/>
      <c r="R240" s="207"/>
      <c r="S240" s="207"/>
      <c r="T240" s="208"/>
      <c r="AT240" s="202" t="s">
        <v>230</v>
      </c>
      <c r="AU240" s="202" t="s">
        <v>82</v>
      </c>
      <c r="AV240" s="12" t="s">
        <v>82</v>
      </c>
      <c r="AW240" s="12" t="s">
        <v>35</v>
      </c>
      <c r="AX240" s="12" t="s">
        <v>80</v>
      </c>
      <c r="AY240" s="202" t="s">
        <v>144</v>
      </c>
    </row>
    <row r="241" spans="2:65" s="1" customFormat="1" ht="25.5" customHeight="1" x14ac:dyDescent="0.3">
      <c r="B241" s="182"/>
      <c r="C241" s="183" t="s">
        <v>475</v>
      </c>
      <c r="D241" s="183" t="s">
        <v>147</v>
      </c>
      <c r="E241" s="184" t="s">
        <v>1164</v>
      </c>
      <c r="F241" s="185" t="s">
        <v>1165</v>
      </c>
      <c r="G241" s="186" t="s">
        <v>283</v>
      </c>
      <c r="H241" s="187">
        <v>323.44</v>
      </c>
      <c r="I241" s="188"/>
      <c r="J241" s="189">
        <f>ROUND(I241*H241,2)</f>
        <v>0</v>
      </c>
      <c r="K241" s="185" t="s">
        <v>227</v>
      </c>
      <c r="L241" s="42"/>
      <c r="M241" s="190" t="s">
        <v>5</v>
      </c>
      <c r="N241" s="191" t="s">
        <v>43</v>
      </c>
      <c r="O241" s="43"/>
      <c r="P241" s="192">
        <f>O241*H241</f>
        <v>0</v>
      </c>
      <c r="Q241" s="192">
        <v>4.0000000000000002E-4</v>
      </c>
      <c r="R241" s="192">
        <f>Q241*H241</f>
        <v>0.12937600000000002</v>
      </c>
      <c r="S241" s="192">
        <v>1E-3</v>
      </c>
      <c r="T241" s="193">
        <f>S241*H241</f>
        <v>0.32344000000000001</v>
      </c>
      <c r="AR241" s="25" t="s">
        <v>161</v>
      </c>
      <c r="AT241" s="25" t="s">
        <v>147</v>
      </c>
      <c r="AU241" s="25" t="s">
        <v>82</v>
      </c>
      <c r="AY241" s="25" t="s">
        <v>144</v>
      </c>
      <c r="BE241" s="194">
        <f>IF(N241="základní",J241,0)</f>
        <v>0</v>
      </c>
      <c r="BF241" s="194">
        <f>IF(N241="snížená",J241,0)</f>
        <v>0</v>
      </c>
      <c r="BG241" s="194">
        <f>IF(N241="zákl. přenesená",J241,0)</f>
        <v>0</v>
      </c>
      <c r="BH241" s="194">
        <f>IF(N241="sníž. přenesená",J241,0)</f>
        <v>0</v>
      </c>
      <c r="BI241" s="194">
        <f>IF(N241="nulová",J241,0)</f>
        <v>0</v>
      </c>
      <c r="BJ241" s="25" t="s">
        <v>80</v>
      </c>
      <c r="BK241" s="194">
        <f>ROUND(I241*H241,2)</f>
        <v>0</v>
      </c>
      <c r="BL241" s="25" t="s">
        <v>161</v>
      </c>
      <c r="BM241" s="25" t="s">
        <v>1166</v>
      </c>
    </row>
    <row r="242" spans="2:65" s="1" customFormat="1" ht="27" x14ac:dyDescent="0.3">
      <c r="B242" s="42"/>
      <c r="D242" s="195" t="s">
        <v>153</v>
      </c>
      <c r="F242" s="196" t="s">
        <v>1167</v>
      </c>
      <c r="I242" s="157"/>
      <c r="L242" s="42"/>
      <c r="M242" s="197"/>
      <c r="N242" s="43"/>
      <c r="O242" s="43"/>
      <c r="P242" s="43"/>
      <c r="Q242" s="43"/>
      <c r="R242" s="43"/>
      <c r="S242" s="43"/>
      <c r="T242" s="71"/>
      <c r="AT242" s="25" t="s">
        <v>153</v>
      </c>
      <c r="AU242" s="25" t="s">
        <v>82</v>
      </c>
    </row>
    <row r="243" spans="2:65" s="12" customFormat="1" x14ac:dyDescent="0.3">
      <c r="B243" s="201"/>
      <c r="D243" s="195" t="s">
        <v>230</v>
      </c>
      <c r="E243" s="202" t="s">
        <v>5</v>
      </c>
      <c r="F243" s="203" t="s">
        <v>1168</v>
      </c>
      <c r="H243" s="204">
        <v>323.44</v>
      </c>
      <c r="I243" s="205"/>
      <c r="L243" s="201"/>
      <c r="M243" s="206"/>
      <c r="N243" s="207"/>
      <c r="O243" s="207"/>
      <c r="P243" s="207"/>
      <c r="Q243" s="207"/>
      <c r="R243" s="207"/>
      <c r="S243" s="207"/>
      <c r="T243" s="208"/>
      <c r="AT243" s="202" t="s">
        <v>230</v>
      </c>
      <c r="AU243" s="202" t="s">
        <v>82</v>
      </c>
      <c r="AV243" s="12" t="s">
        <v>82</v>
      </c>
      <c r="AW243" s="12" t="s">
        <v>35</v>
      </c>
      <c r="AX243" s="12" t="s">
        <v>80</v>
      </c>
      <c r="AY243" s="202" t="s">
        <v>144</v>
      </c>
    </row>
    <row r="244" spans="2:65" s="1" customFormat="1" ht="16.5" customHeight="1" x14ac:dyDescent="0.3">
      <c r="B244" s="182"/>
      <c r="C244" s="217" t="s">
        <v>481</v>
      </c>
      <c r="D244" s="217" t="s">
        <v>440</v>
      </c>
      <c r="E244" s="218" t="s">
        <v>1169</v>
      </c>
      <c r="F244" s="219" t="s">
        <v>1170</v>
      </c>
      <c r="G244" s="220" t="s">
        <v>428</v>
      </c>
      <c r="H244" s="221">
        <v>1.1299999999999999</v>
      </c>
      <c r="I244" s="222"/>
      <c r="J244" s="223">
        <f>ROUND(I244*H244,2)</f>
        <v>0</v>
      </c>
      <c r="K244" s="219" t="s">
        <v>227</v>
      </c>
      <c r="L244" s="224"/>
      <c r="M244" s="225" t="s">
        <v>5</v>
      </c>
      <c r="N244" s="226" t="s">
        <v>43</v>
      </c>
      <c r="O244" s="43"/>
      <c r="P244" s="192">
        <f>O244*H244</f>
        <v>0</v>
      </c>
      <c r="Q244" s="192">
        <v>1</v>
      </c>
      <c r="R244" s="192">
        <f>Q244*H244</f>
        <v>1.1299999999999999</v>
      </c>
      <c r="S244" s="192">
        <v>0</v>
      </c>
      <c r="T244" s="193">
        <f>S244*H244</f>
        <v>0</v>
      </c>
      <c r="AR244" s="25" t="s">
        <v>176</v>
      </c>
      <c r="AT244" s="25" t="s">
        <v>440</v>
      </c>
      <c r="AU244" s="25" t="s">
        <v>82</v>
      </c>
      <c r="AY244" s="25" t="s">
        <v>144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25" t="s">
        <v>80</v>
      </c>
      <c r="BK244" s="194">
        <f>ROUND(I244*H244,2)</f>
        <v>0</v>
      </c>
      <c r="BL244" s="25" t="s">
        <v>161</v>
      </c>
      <c r="BM244" s="25" t="s">
        <v>1171</v>
      </c>
    </row>
    <row r="245" spans="2:65" s="1" customFormat="1" x14ac:dyDescent="0.3">
      <c r="B245" s="42"/>
      <c r="D245" s="195" t="s">
        <v>153</v>
      </c>
      <c r="F245" s="196" t="s">
        <v>1170</v>
      </c>
      <c r="I245" s="157"/>
      <c r="L245" s="42"/>
      <c r="M245" s="197"/>
      <c r="N245" s="43"/>
      <c r="O245" s="43"/>
      <c r="P245" s="43"/>
      <c r="Q245" s="43"/>
      <c r="R245" s="43"/>
      <c r="S245" s="43"/>
      <c r="T245" s="71"/>
      <c r="AT245" s="25" t="s">
        <v>153</v>
      </c>
      <c r="AU245" s="25" t="s">
        <v>82</v>
      </c>
    </row>
    <row r="246" spans="2:65" s="12" customFormat="1" x14ac:dyDescent="0.3">
      <c r="B246" s="201"/>
      <c r="D246" s="195" t="s">
        <v>230</v>
      </c>
      <c r="E246" s="202" t="s">
        <v>5</v>
      </c>
      <c r="F246" s="203" t="s">
        <v>1172</v>
      </c>
      <c r="H246" s="204">
        <v>1.1299999999999999</v>
      </c>
      <c r="I246" s="205"/>
      <c r="L246" s="201"/>
      <c r="M246" s="206"/>
      <c r="N246" s="207"/>
      <c r="O246" s="207"/>
      <c r="P246" s="207"/>
      <c r="Q246" s="207"/>
      <c r="R246" s="207"/>
      <c r="S246" s="207"/>
      <c r="T246" s="208"/>
      <c r="AT246" s="202" t="s">
        <v>230</v>
      </c>
      <c r="AU246" s="202" t="s">
        <v>82</v>
      </c>
      <c r="AV246" s="12" t="s">
        <v>82</v>
      </c>
      <c r="AW246" s="12" t="s">
        <v>35</v>
      </c>
      <c r="AX246" s="12" t="s">
        <v>80</v>
      </c>
      <c r="AY246" s="202" t="s">
        <v>144</v>
      </c>
    </row>
    <row r="247" spans="2:65" s="11" customFormat="1" ht="29.85" customHeight="1" x14ac:dyDescent="0.3">
      <c r="B247" s="169"/>
      <c r="D247" s="170" t="s">
        <v>71</v>
      </c>
      <c r="E247" s="180" t="s">
        <v>796</v>
      </c>
      <c r="F247" s="180" t="s">
        <v>797</v>
      </c>
      <c r="I247" s="172"/>
      <c r="J247" s="181">
        <f>BK247</f>
        <v>0</v>
      </c>
      <c r="L247" s="169"/>
      <c r="M247" s="174"/>
      <c r="N247" s="175"/>
      <c r="O247" s="175"/>
      <c r="P247" s="176">
        <f>SUM(P248:P258)</f>
        <v>0</v>
      </c>
      <c r="Q247" s="175"/>
      <c r="R247" s="176">
        <f>SUM(R248:R258)</f>
        <v>0</v>
      </c>
      <c r="S247" s="175"/>
      <c r="T247" s="177">
        <f>SUM(T248:T258)</f>
        <v>0</v>
      </c>
      <c r="AR247" s="170" t="s">
        <v>80</v>
      </c>
      <c r="AT247" s="178" t="s">
        <v>71</v>
      </c>
      <c r="AU247" s="178" t="s">
        <v>80</v>
      </c>
      <c r="AY247" s="170" t="s">
        <v>144</v>
      </c>
      <c r="BK247" s="179">
        <f>SUM(BK248:BK258)</f>
        <v>0</v>
      </c>
    </row>
    <row r="248" spans="2:65" s="1" customFormat="1" ht="25.5" customHeight="1" x14ac:dyDescent="0.3">
      <c r="B248" s="182"/>
      <c r="C248" s="183" t="s">
        <v>487</v>
      </c>
      <c r="D248" s="183" t="s">
        <v>147</v>
      </c>
      <c r="E248" s="184" t="s">
        <v>1173</v>
      </c>
      <c r="F248" s="185" t="s">
        <v>828</v>
      </c>
      <c r="G248" s="186" t="s">
        <v>428</v>
      </c>
      <c r="H248" s="187">
        <v>2.5</v>
      </c>
      <c r="I248" s="188"/>
      <c r="J248" s="189">
        <f>ROUND(I248*H248,2)</f>
        <v>0</v>
      </c>
      <c r="K248" s="185" t="s">
        <v>227</v>
      </c>
      <c r="L248" s="42"/>
      <c r="M248" s="190" t="s">
        <v>5</v>
      </c>
      <c r="N248" s="191" t="s">
        <v>43</v>
      </c>
      <c r="O248" s="43"/>
      <c r="P248" s="192">
        <f>O248*H248</f>
        <v>0</v>
      </c>
      <c r="Q248" s="192">
        <v>0</v>
      </c>
      <c r="R248" s="192">
        <f>Q248*H248</f>
        <v>0</v>
      </c>
      <c r="S248" s="192">
        <v>0</v>
      </c>
      <c r="T248" s="193">
        <f>S248*H248</f>
        <v>0</v>
      </c>
      <c r="AR248" s="25" t="s">
        <v>161</v>
      </c>
      <c r="AT248" s="25" t="s">
        <v>147</v>
      </c>
      <c r="AU248" s="25" t="s">
        <v>82</v>
      </c>
      <c r="AY248" s="25" t="s">
        <v>144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25" t="s">
        <v>80</v>
      </c>
      <c r="BK248" s="194">
        <f>ROUND(I248*H248,2)</f>
        <v>0</v>
      </c>
      <c r="BL248" s="25" t="s">
        <v>161</v>
      </c>
      <c r="BM248" s="25" t="s">
        <v>1174</v>
      </c>
    </row>
    <row r="249" spans="2:65" s="1" customFormat="1" ht="27" x14ac:dyDescent="0.3">
      <c r="B249" s="42"/>
      <c r="D249" s="195" t="s">
        <v>153</v>
      </c>
      <c r="F249" s="196" t="s">
        <v>830</v>
      </c>
      <c r="I249" s="157"/>
      <c r="L249" s="42"/>
      <c r="M249" s="197"/>
      <c r="N249" s="43"/>
      <c r="O249" s="43"/>
      <c r="P249" s="43"/>
      <c r="Q249" s="43"/>
      <c r="R249" s="43"/>
      <c r="S249" s="43"/>
      <c r="T249" s="71"/>
      <c r="AT249" s="25" t="s">
        <v>153</v>
      </c>
      <c r="AU249" s="25" t="s">
        <v>82</v>
      </c>
    </row>
    <row r="250" spans="2:65" s="12" customFormat="1" x14ac:dyDescent="0.3">
      <c r="B250" s="201"/>
      <c r="D250" s="195" t="s">
        <v>230</v>
      </c>
      <c r="E250" s="202" t="s">
        <v>5</v>
      </c>
      <c r="F250" s="203" t="s">
        <v>1175</v>
      </c>
      <c r="H250" s="204">
        <v>2.5</v>
      </c>
      <c r="I250" s="205"/>
      <c r="L250" s="201"/>
      <c r="M250" s="206"/>
      <c r="N250" s="207"/>
      <c r="O250" s="207"/>
      <c r="P250" s="207"/>
      <c r="Q250" s="207"/>
      <c r="R250" s="207"/>
      <c r="S250" s="207"/>
      <c r="T250" s="208"/>
      <c r="AT250" s="202" t="s">
        <v>230</v>
      </c>
      <c r="AU250" s="202" t="s">
        <v>82</v>
      </c>
      <c r="AV250" s="12" t="s">
        <v>82</v>
      </c>
      <c r="AW250" s="12" t="s">
        <v>35</v>
      </c>
      <c r="AX250" s="12" t="s">
        <v>80</v>
      </c>
      <c r="AY250" s="202" t="s">
        <v>144</v>
      </c>
    </row>
    <row r="251" spans="2:65" s="1" customFormat="1" ht="25.5" customHeight="1" x14ac:dyDescent="0.3">
      <c r="B251" s="182"/>
      <c r="C251" s="183" t="s">
        <v>494</v>
      </c>
      <c r="D251" s="183" t="s">
        <v>147</v>
      </c>
      <c r="E251" s="184" t="s">
        <v>1176</v>
      </c>
      <c r="F251" s="185" t="s">
        <v>1177</v>
      </c>
      <c r="G251" s="186" t="s">
        <v>428</v>
      </c>
      <c r="H251" s="187">
        <v>142.86699999999999</v>
      </c>
      <c r="I251" s="188"/>
      <c r="J251" s="189">
        <f>ROUND(I251*H251,2)</f>
        <v>0</v>
      </c>
      <c r="K251" s="185" t="s">
        <v>227</v>
      </c>
      <c r="L251" s="42"/>
      <c r="M251" s="190" t="s">
        <v>5</v>
      </c>
      <c r="N251" s="191" t="s">
        <v>43</v>
      </c>
      <c r="O251" s="43"/>
      <c r="P251" s="192">
        <f>O251*H251</f>
        <v>0</v>
      </c>
      <c r="Q251" s="192">
        <v>0</v>
      </c>
      <c r="R251" s="192">
        <f>Q251*H251</f>
        <v>0</v>
      </c>
      <c r="S251" s="192">
        <v>0</v>
      </c>
      <c r="T251" s="193">
        <f>S251*H251</f>
        <v>0</v>
      </c>
      <c r="AR251" s="25" t="s">
        <v>161</v>
      </c>
      <c r="AT251" s="25" t="s">
        <v>147</v>
      </c>
      <c r="AU251" s="25" t="s">
        <v>82</v>
      </c>
      <c r="AY251" s="25" t="s">
        <v>144</v>
      </c>
      <c r="BE251" s="194">
        <f>IF(N251="základní",J251,0)</f>
        <v>0</v>
      </c>
      <c r="BF251" s="194">
        <f>IF(N251="snížená",J251,0)</f>
        <v>0</v>
      </c>
      <c r="BG251" s="194">
        <f>IF(N251="zákl. přenesená",J251,0)</f>
        <v>0</v>
      </c>
      <c r="BH251" s="194">
        <f>IF(N251="sníž. přenesená",J251,0)</f>
        <v>0</v>
      </c>
      <c r="BI251" s="194">
        <f>IF(N251="nulová",J251,0)</f>
        <v>0</v>
      </c>
      <c r="BJ251" s="25" t="s">
        <v>80</v>
      </c>
      <c r="BK251" s="194">
        <f>ROUND(I251*H251,2)</f>
        <v>0</v>
      </c>
      <c r="BL251" s="25" t="s">
        <v>161</v>
      </c>
      <c r="BM251" s="25" t="s">
        <v>1178</v>
      </c>
    </row>
    <row r="252" spans="2:65" s="1" customFormat="1" ht="27" x14ac:dyDescent="0.3">
      <c r="B252" s="42"/>
      <c r="D252" s="195" t="s">
        <v>153</v>
      </c>
      <c r="F252" s="196" t="s">
        <v>1179</v>
      </c>
      <c r="I252" s="157"/>
      <c r="L252" s="42"/>
      <c r="M252" s="197"/>
      <c r="N252" s="43"/>
      <c r="O252" s="43"/>
      <c r="P252" s="43"/>
      <c r="Q252" s="43"/>
      <c r="R252" s="43"/>
      <c r="S252" s="43"/>
      <c r="T252" s="71"/>
      <c r="AT252" s="25" t="s">
        <v>153</v>
      </c>
      <c r="AU252" s="25" t="s">
        <v>82</v>
      </c>
    </row>
    <row r="253" spans="2:65" s="12" customFormat="1" x14ac:dyDescent="0.3">
      <c r="B253" s="201"/>
      <c r="D253" s="195" t="s">
        <v>230</v>
      </c>
      <c r="E253" s="202" t="s">
        <v>5</v>
      </c>
      <c r="F253" s="203" t="s">
        <v>1180</v>
      </c>
      <c r="H253" s="204">
        <v>142.86699999999999</v>
      </c>
      <c r="I253" s="205"/>
      <c r="L253" s="201"/>
      <c r="M253" s="206"/>
      <c r="N253" s="207"/>
      <c r="O253" s="207"/>
      <c r="P253" s="207"/>
      <c r="Q253" s="207"/>
      <c r="R253" s="207"/>
      <c r="S253" s="207"/>
      <c r="T253" s="208"/>
      <c r="AT253" s="202" t="s">
        <v>230</v>
      </c>
      <c r="AU253" s="202" t="s">
        <v>82</v>
      </c>
      <c r="AV253" s="12" t="s">
        <v>82</v>
      </c>
      <c r="AW253" s="12" t="s">
        <v>35</v>
      </c>
      <c r="AX253" s="12" t="s">
        <v>80</v>
      </c>
      <c r="AY253" s="202" t="s">
        <v>144</v>
      </c>
    </row>
    <row r="254" spans="2:65" s="1" customFormat="1" ht="16.5" customHeight="1" x14ac:dyDescent="0.3">
      <c r="B254" s="182"/>
      <c r="C254" s="183" t="s">
        <v>500</v>
      </c>
      <c r="D254" s="183" t="s">
        <v>147</v>
      </c>
      <c r="E254" s="184" t="s">
        <v>1181</v>
      </c>
      <c r="F254" s="185" t="s">
        <v>1182</v>
      </c>
      <c r="G254" s="186" t="s">
        <v>428</v>
      </c>
      <c r="H254" s="187">
        <v>145.36699999999999</v>
      </c>
      <c r="I254" s="188"/>
      <c r="J254" s="189">
        <f>ROUND(I254*H254,2)</f>
        <v>0</v>
      </c>
      <c r="K254" s="185" t="s">
        <v>5</v>
      </c>
      <c r="L254" s="42"/>
      <c r="M254" s="190" t="s">
        <v>5</v>
      </c>
      <c r="N254" s="191" t="s">
        <v>43</v>
      </c>
      <c r="O254" s="43"/>
      <c r="P254" s="192">
        <f>O254*H254</f>
        <v>0</v>
      </c>
      <c r="Q254" s="192">
        <v>0</v>
      </c>
      <c r="R254" s="192">
        <f>Q254*H254</f>
        <v>0</v>
      </c>
      <c r="S254" s="192">
        <v>0</v>
      </c>
      <c r="T254" s="193">
        <f>S254*H254</f>
        <v>0</v>
      </c>
      <c r="AR254" s="25" t="s">
        <v>161</v>
      </c>
      <c r="AT254" s="25" t="s">
        <v>147</v>
      </c>
      <c r="AU254" s="25" t="s">
        <v>82</v>
      </c>
      <c r="AY254" s="25" t="s">
        <v>144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25" t="s">
        <v>80</v>
      </c>
      <c r="BK254" s="194">
        <f>ROUND(I254*H254,2)</f>
        <v>0</v>
      </c>
      <c r="BL254" s="25" t="s">
        <v>161</v>
      </c>
      <c r="BM254" s="25" t="s">
        <v>1183</v>
      </c>
    </row>
    <row r="255" spans="2:65" s="1" customFormat="1" ht="27" x14ac:dyDescent="0.3">
      <c r="B255" s="42"/>
      <c r="D255" s="195" t="s">
        <v>153</v>
      </c>
      <c r="F255" s="196" t="s">
        <v>1184</v>
      </c>
      <c r="I255" s="157"/>
      <c r="L255" s="42"/>
      <c r="M255" s="197"/>
      <c r="N255" s="43"/>
      <c r="O255" s="43"/>
      <c r="P255" s="43"/>
      <c r="Q255" s="43"/>
      <c r="R255" s="43"/>
      <c r="S255" s="43"/>
      <c r="T255" s="71"/>
      <c r="AT255" s="25" t="s">
        <v>153</v>
      </c>
      <c r="AU255" s="25" t="s">
        <v>82</v>
      </c>
    </row>
    <row r="256" spans="2:65" s="12" customFormat="1" x14ac:dyDescent="0.3">
      <c r="B256" s="201"/>
      <c r="D256" s="195" t="s">
        <v>230</v>
      </c>
      <c r="E256" s="202" t="s">
        <v>5</v>
      </c>
      <c r="F256" s="203" t="s">
        <v>1175</v>
      </c>
      <c r="H256" s="204">
        <v>2.5</v>
      </c>
      <c r="I256" s="205"/>
      <c r="L256" s="201"/>
      <c r="M256" s="206"/>
      <c r="N256" s="207"/>
      <c r="O256" s="207"/>
      <c r="P256" s="207"/>
      <c r="Q256" s="207"/>
      <c r="R256" s="207"/>
      <c r="S256" s="207"/>
      <c r="T256" s="208"/>
      <c r="AT256" s="202" t="s">
        <v>230</v>
      </c>
      <c r="AU256" s="202" t="s">
        <v>82</v>
      </c>
      <c r="AV256" s="12" t="s">
        <v>82</v>
      </c>
      <c r="AW256" s="12" t="s">
        <v>35</v>
      </c>
      <c r="AX256" s="12" t="s">
        <v>72</v>
      </c>
      <c r="AY256" s="202" t="s">
        <v>144</v>
      </c>
    </row>
    <row r="257" spans="2:65" s="12" customFormat="1" x14ac:dyDescent="0.3">
      <c r="B257" s="201"/>
      <c r="D257" s="195" t="s">
        <v>230</v>
      </c>
      <c r="E257" s="202" t="s">
        <v>5</v>
      </c>
      <c r="F257" s="203" t="s">
        <v>1180</v>
      </c>
      <c r="H257" s="204">
        <v>142.86699999999999</v>
      </c>
      <c r="I257" s="205"/>
      <c r="L257" s="201"/>
      <c r="M257" s="206"/>
      <c r="N257" s="207"/>
      <c r="O257" s="207"/>
      <c r="P257" s="207"/>
      <c r="Q257" s="207"/>
      <c r="R257" s="207"/>
      <c r="S257" s="207"/>
      <c r="T257" s="208"/>
      <c r="AT257" s="202" t="s">
        <v>230</v>
      </c>
      <c r="AU257" s="202" t="s">
        <v>82</v>
      </c>
      <c r="AV257" s="12" t="s">
        <v>82</v>
      </c>
      <c r="AW257" s="12" t="s">
        <v>35</v>
      </c>
      <c r="AX257" s="12" t="s">
        <v>72</v>
      </c>
      <c r="AY257" s="202" t="s">
        <v>144</v>
      </c>
    </row>
    <row r="258" spans="2:65" s="13" customFormat="1" x14ac:dyDescent="0.3">
      <c r="B258" s="209"/>
      <c r="D258" s="195" t="s">
        <v>230</v>
      </c>
      <c r="E258" s="210" t="s">
        <v>5</v>
      </c>
      <c r="F258" s="211" t="s">
        <v>242</v>
      </c>
      <c r="H258" s="212">
        <v>145.36699999999999</v>
      </c>
      <c r="I258" s="213"/>
      <c r="L258" s="209"/>
      <c r="M258" s="214"/>
      <c r="N258" s="215"/>
      <c r="O258" s="215"/>
      <c r="P258" s="215"/>
      <c r="Q258" s="215"/>
      <c r="R258" s="215"/>
      <c r="S258" s="215"/>
      <c r="T258" s="216"/>
      <c r="AT258" s="210" t="s">
        <v>230</v>
      </c>
      <c r="AU258" s="210" t="s">
        <v>82</v>
      </c>
      <c r="AV258" s="13" t="s">
        <v>161</v>
      </c>
      <c r="AW258" s="13" t="s">
        <v>35</v>
      </c>
      <c r="AX258" s="13" t="s">
        <v>80</v>
      </c>
      <c r="AY258" s="210" t="s">
        <v>144</v>
      </c>
    </row>
    <row r="259" spans="2:65" s="11" customFormat="1" ht="29.85" customHeight="1" x14ac:dyDescent="0.3">
      <c r="B259" s="169"/>
      <c r="D259" s="170" t="s">
        <v>71</v>
      </c>
      <c r="E259" s="180" t="s">
        <v>835</v>
      </c>
      <c r="F259" s="180" t="s">
        <v>836</v>
      </c>
      <c r="I259" s="172"/>
      <c r="J259" s="181">
        <f>BK259</f>
        <v>0</v>
      </c>
      <c r="L259" s="169"/>
      <c r="M259" s="174"/>
      <c r="N259" s="175"/>
      <c r="O259" s="175"/>
      <c r="P259" s="176">
        <f>SUM(P260:P261)</f>
        <v>0</v>
      </c>
      <c r="Q259" s="175"/>
      <c r="R259" s="176">
        <f>SUM(R260:R261)</f>
        <v>0</v>
      </c>
      <c r="S259" s="175"/>
      <c r="T259" s="177">
        <f>SUM(T260:T261)</f>
        <v>0</v>
      </c>
      <c r="AR259" s="170" t="s">
        <v>80</v>
      </c>
      <c r="AT259" s="178" t="s">
        <v>71</v>
      </c>
      <c r="AU259" s="178" t="s">
        <v>80</v>
      </c>
      <c r="AY259" s="170" t="s">
        <v>144</v>
      </c>
      <c r="BK259" s="179">
        <f>SUM(BK260:BK261)</f>
        <v>0</v>
      </c>
    </row>
    <row r="260" spans="2:65" s="1" customFormat="1" ht="25.5" customHeight="1" x14ac:dyDescent="0.3">
      <c r="B260" s="182"/>
      <c r="C260" s="183" t="s">
        <v>506</v>
      </c>
      <c r="D260" s="183" t="s">
        <v>147</v>
      </c>
      <c r="E260" s="184" t="s">
        <v>1185</v>
      </c>
      <c r="F260" s="185" t="s">
        <v>1186</v>
      </c>
      <c r="G260" s="186" t="s">
        <v>428</v>
      </c>
      <c r="H260" s="187">
        <v>254.25299999999999</v>
      </c>
      <c r="I260" s="188"/>
      <c r="J260" s="189">
        <f>ROUND(I260*H260,2)</f>
        <v>0</v>
      </c>
      <c r="K260" s="185" t="s">
        <v>227</v>
      </c>
      <c r="L260" s="42"/>
      <c r="M260" s="190" t="s">
        <v>5</v>
      </c>
      <c r="N260" s="191" t="s">
        <v>43</v>
      </c>
      <c r="O260" s="43"/>
      <c r="P260" s="192">
        <f>O260*H260</f>
        <v>0</v>
      </c>
      <c r="Q260" s="192">
        <v>0</v>
      </c>
      <c r="R260" s="192">
        <f>Q260*H260</f>
        <v>0</v>
      </c>
      <c r="S260" s="192">
        <v>0</v>
      </c>
      <c r="T260" s="193">
        <f>S260*H260</f>
        <v>0</v>
      </c>
      <c r="AR260" s="25" t="s">
        <v>161</v>
      </c>
      <c r="AT260" s="25" t="s">
        <v>147</v>
      </c>
      <c r="AU260" s="25" t="s">
        <v>82</v>
      </c>
      <c r="AY260" s="25" t="s">
        <v>144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25" t="s">
        <v>80</v>
      </c>
      <c r="BK260" s="194">
        <f>ROUND(I260*H260,2)</f>
        <v>0</v>
      </c>
      <c r="BL260" s="25" t="s">
        <v>161</v>
      </c>
      <c r="BM260" s="25" t="s">
        <v>1187</v>
      </c>
    </row>
    <row r="261" spans="2:65" s="1" customFormat="1" ht="27" x14ac:dyDescent="0.3">
      <c r="B261" s="42"/>
      <c r="D261" s="195" t="s">
        <v>153</v>
      </c>
      <c r="F261" s="196" t="s">
        <v>1188</v>
      </c>
      <c r="I261" s="157"/>
      <c r="L261" s="42"/>
      <c r="M261" s="197"/>
      <c r="N261" s="43"/>
      <c r="O261" s="43"/>
      <c r="P261" s="43"/>
      <c r="Q261" s="43"/>
      <c r="R261" s="43"/>
      <c r="S261" s="43"/>
      <c r="T261" s="71"/>
      <c r="AT261" s="25" t="s">
        <v>153</v>
      </c>
      <c r="AU261" s="25" t="s">
        <v>82</v>
      </c>
    </row>
    <row r="262" spans="2:65" s="11" customFormat="1" ht="37.35" customHeight="1" x14ac:dyDescent="0.35">
      <c r="B262" s="169"/>
      <c r="D262" s="170" t="s">
        <v>71</v>
      </c>
      <c r="E262" s="171" t="s">
        <v>1189</v>
      </c>
      <c r="F262" s="171" t="s">
        <v>1190</v>
      </c>
      <c r="I262" s="172"/>
      <c r="J262" s="173">
        <f>BK262</f>
        <v>0</v>
      </c>
      <c r="L262" s="169"/>
      <c r="M262" s="174"/>
      <c r="N262" s="175"/>
      <c r="O262" s="175"/>
      <c r="P262" s="176">
        <f>P263+P290</f>
        <v>0</v>
      </c>
      <c r="Q262" s="175"/>
      <c r="R262" s="176">
        <f>R263+R290</f>
        <v>0.37149800000000005</v>
      </c>
      <c r="S262" s="175"/>
      <c r="T262" s="177">
        <f>T263+T290</f>
        <v>0</v>
      </c>
      <c r="AR262" s="170" t="s">
        <v>82</v>
      </c>
      <c r="AT262" s="178" t="s">
        <v>71</v>
      </c>
      <c r="AU262" s="178" t="s">
        <v>72</v>
      </c>
      <c r="AY262" s="170" t="s">
        <v>144</v>
      </c>
      <c r="BK262" s="179">
        <f>BK263+BK290</f>
        <v>0</v>
      </c>
    </row>
    <row r="263" spans="2:65" s="11" customFormat="1" ht="19.899999999999999" customHeight="1" x14ac:dyDescent="0.3">
      <c r="B263" s="169"/>
      <c r="D263" s="170" t="s">
        <v>71</v>
      </c>
      <c r="E263" s="180" t="s">
        <v>1191</v>
      </c>
      <c r="F263" s="180" t="s">
        <v>1192</v>
      </c>
      <c r="I263" s="172"/>
      <c r="J263" s="181">
        <f>BK263</f>
        <v>0</v>
      </c>
      <c r="L263" s="169"/>
      <c r="M263" s="174"/>
      <c r="N263" s="175"/>
      <c r="O263" s="175"/>
      <c r="P263" s="176">
        <f>SUM(P264:P289)</f>
        <v>0</v>
      </c>
      <c r="Q263" s="175"/>
      <c r="R263" s="176">
        <f>SUM(R264:R289)</f>
        <v>0.34999400000000003</v>
      </c>
      <c r="S263" s="175"/>
      <c r="T263" s="177">
        <f>SUM(T264:T289)</f>
        <v>0</v>
      </c>
      <c r="AR263" s="170" t="s">
        <v>82</v>
      </c>
      <c r="AT263" s="178" t="s">
        <v>71</v>
      </c>
      <c r="AU263" s="178" t="s">
        <v>80</v>
      </c>
      <c r="AY263" s="170" t="s">
        <v>144</v>
      </c>
      <c r="BK263" s="179">
        <f>SUM(BK264:BK289)</f>
        <v>0</v>
      </c>
    </row>
    <row r="264" spans="2:65" s="1" customFormat="1" ht="16.5" customHeight="1" x14ac:dyDescent="0.3">
      <c r="B264" s="182"/>
      <c r="C264" s="183" t="s">
        <v>511</v>
      </c>
      <c r="D264" s="183" t="s">
        <v>147</v>
      </c>
      <c r="E264" s="184" t="s">
        <v>1193</v>
      </c>
      <c r="F264" s="185" t="s">
        <v>1194</v>
      </c>
      <c r="G264" s="186" t="s">
        <v>226</v>
      </c>
      <c r="H264" s="187">
        <v>52.2</v>
      </c>
      <c r="I264" s="188"/>
      <c r="J264" s="189">
        <f>ROUND(I264*H264,2)</f>
        <v>0</v>
      </c>
      <c r="K264" s="185" t="s">
        <v>227</v>
      </c>
      <c r="L264" s="42"/>
      <c r="M264" s="190" t="s">
        <v>5</v>
      </c>
      <c r="N264" s="191" t="s">
        <v>43</v>
      </c>
      <c r="O264" s="43"/>
      <c r="P264" s="192">
        <f>O264*H264</f>
        <v>0</v>
      </c>
      <c r="Q264" s="192">
        <v>0</v>
      </c>
      <c r="R264" s="192">
        <f>Q264*H264</f>
        <v>0</v>
      </c>
      <c r="S264" s="192">
        <v>0</v>
      </c>
      <c r="T264" s="193">
        <f>S264*H264</f>
        <v>0</v>
      </c>
      <c r="AR264" s="25" t="s">
        <v>303</v>
      </c>
      <c r="AT264" s="25" t="s">
        <v>147</v>
      </c>
      <c r="AU264" s="25" t="s">
        <v>82</v>
      </c>
      <c r="AY264" s="25" t="s">
        <v>144</v>
      </c>
      <c r="BE264" s="194">
        <f>IF(N264="základní",J264,0)</f>
        <v>0</v>
      </c>
      <c r="BF264" s="194">
        <f>IF(N264="snížená",J264,0)</f>
        <v>0</v>
      </c>
      <c r="BG264" s="194">
        <f>IF(N264="zákl. přenesená",J264,0)</f>
        <v>0</v>
      </c>
      <c r="BH264" s="194">
        <f>IF(N264="sníž. přenesená",J264,0)</f>
        <v>0</v>
      </c>
      <c r="BI264" s="194">
        <f>IF(N264="nulová",J264,0)</f>
        <v>0</v>
      </c>
      <c r="BJ264" s="25" t="s">
        <v>80</v>
      </c>
      <c r="BK264" s="194">
        <f>ROUND(I264*H264,2)</f>
        <v>0</v>
      </c>
      <c r="BL264" s="25" t="s">
        <v>303</v>
      </c>
      <c r="BM264" s="25" t="s">
        <v>1195</v>
      </c>
    </row>
    <row r="265" spans="2:65" s="1" customFormat="1" ht="27" x14ac:dyDescent="0.3">
      <c r="B265" s="42"/>
      <c r="D265" s="195" t="s">
        <v>153</v>
      </c>
      <c r="F265" s="196" t="s">
        <v>1196</v>
      </c>
      <c r="I265" s="157"/>
      <c r="L265" s="42"/>
      <c r="M265" s="197"/>
      <c r="N265" s="43"/>
      <c r="O265" s="43"/>
      <c r="P265" s="43"/>
      <c r="Q265" s="43"/>
      <c r="R265" s="43"/>
      <c r="S265" s="43"/>
      <c r="T265" s="71"/>
      <c r="AT265" s="25" t="s">
        <v>153</v>
      </c>
      <c r="AU265" s="25" t="s">
        <v>82</v>
      </c>
    </row>
    <row r="266" spans="2:65" s="12" customFormat="1" x14ac:dyDescent="0.3">
      <c r="B266" s="201"/>
      <c r="D266" s="195" t="s">
        <v>230</v>
      </c>
      <c r="E266" s="202" t="s">
        <v>5</v>
      </c>
      <c r="F266" s="203" t="s">
        <v>1197</v>
      </c>
      <c r="H266" s="204">
        <v>52.2</v>
      </c>
      <c r="I266" s="205"/>
      <c r="L266" s="201"/>
      <c r="M266" s="206"/>
      <c r="N266" s="207"/>
      <c r="O266" s="207"/>
      <c r="P266" s="207"/>
      <c r="Q266" s="207"/>
      <c r="R266" s="207"/>
      <c r="S266" s="207"/>
      <c r="T266" s="208"/>
      <c r="AT266" s="202" t="s">
        <v>230</v>
      </c>
      <c r="AU266" s="202" t="s">
        <v>82</v>
      </c>
      <c r="AV266" s="12" t="s">
        <v>82</v>
      </c>
      <c r="AW266" s="12" t="s">
        <v>35</v>
      </c>
      <c r="AX266" s="12" t="s">
        <v>80</v>
      </c>
      <c r="AY266" s="202" t="s">
        <v>144</v>
      </c>
    </row>
    <row r="267" spans="2:65" s="1" customFormat="1" ht="16.5" customHeight="1" x14ac:dyDescent="0.3">
      <c r="B267" s="182"/>
      <c r="C267" s="217" t="s">
        <v>517</v>
      </c>
      <c r="D267" s="217" t="s">
        <v>440</v>
      </c>
      <c r="E267" s="218" t="s">
        <v>1198</v>
      </c>
      <c r="F267" s="219" t="s">
        <v>1199</v>
      </c>
      <c r="G267" s="220" t="s">
        <v>428</v>
      </c>
      <c r="H267" s="221">
        <v>1.7999999999999999E-2</v>
      </c>
      <c r="I267" s="222"/>
      <c r="J267" s="223">
        <f>ROUND(I267*H267,2)</f>
        <v>0</v>
      </c>
      <c r="K267" s="219" t="s">
        <v>227</v>
      </c>
      <c r="L267" s="224"/>
      <c r="M267" s="225" t="s">
        <v>5</v>
      </c>
      <c r="N267" s="226" t="s">
        <v>43</v>
      </c>
      <c r="O267" s="43"/>
      <c r="P267" s="192">
        <f>O267*H267</f>
        <v>0</v>
      </c>
      <c r="Q267" s="192">
        <v>1</v>
      </c>
      <c r="R267" s="192">
        <f>Q267*H267</f>
        <v>1.7999999999999999E-2</v>
      </c>
      <c r="S267" s="192">
        <v>0</v>
      </c>
      <c r="T267" s="193">
        <f>S267*H267</f>
        <v>0</v>
      </c>
      <c r="AR267" s="25" t="s">
        <v>397</v>
      </c>
      <c r="AT267" s="25" t="s">
        <v>440</v>
      </c>
      <c r="AU267" s="25" t="s">
        <v>82</v>
      </c>
      <c r="AY267" s="25" t="s">
        <v>144</v>
      </c>
      <c r="BE267" s="194">
        <f>IF(N267="základní",J267,0)</f>
        <v>0</v>
      </c>
      <c r="BF267" s="194">
        <f>IF(N267="snížená",J267,0)</f>
        <v>0</v>
      </c>
      <c r="BG267" s="194">
        <f>IF(N267="zákl. přenesená",J267,0)</f>
        <v>0</v>
      </c>
      <c r="BH267" s="194">
        <f>IF(N267="sníž. přenesená",J267,0)</f>
        <v>0</v>
      </c>
      <c r="BI267" s="194">
        <f>IF(N267="nulová",J267,0)</f>
        <v>0</v>
      </c>
      <c r="BJ267" s="25" t="s">
        <v>80</v>
      </c>
      <c r="BK267" s="194">
        <f>ROUND(I267*H267,2)</f>
        <v>0</v>
      </c>
      <c r="BL267" s="25" t="s">
        <v>303</v>
      </c>
      <c r="BM267" s="25" t="s">
        <v>1200</v>
      </c>
    </row>
    <row r="268" spans="2:65" s="1" customFormat="1" x14ac:dyDescent="0.3">
      <c r="B268" s="42"/>
      <c r="D268" s="195" t="s">
        <v>153</v>
      </c>
      <c r="F268" s="196" t="s">
        <v>1199</v>
      </c>
      <c r="I268" s="157"/>
      <c r="L268" s="42"/>
      <c r="M268" s="197"/>
      <c r="N268" s="43"/>
      <c r="O268" s="43"/>
      <c r="P268" s="43"/>
      <c r="Q268" s="43"/>
      <c r="R268" s="43"/>
      <c r="S268" s="43"/>
      <c r="T268" s="71"/>
      <c r="AT268" s="25" t="s">
        <v>153</v>
      </c>
      <c r="AU268" s="25" t="s">
        <v>82</v>
      </c>
    </row>
    <row r="269" spans="2:65" s="12" customFormat="1" x14ac:dyDescent="0.3">
      <c r="B269" s="201"/>
      <c r="D269" s="195" t="s">
        <v>230</v>
      </c>
      <c r="F269" s="203" t="s">
        <v>1201</v>
      </c>
      <c r="H269" s="204">
        <v>1.7999999999999999E-2</v>
      </c>
      <c r="I269" s="205"/>
      <c r="L269" s="201"/>
      <c r="M269" s="206"/>
      <c r="N269" s="207"/>
      <c r="O269" s="207"/>
      <c r="P269" s="207"/>
      <c r="Q269" s="207"/>
      <c r="R269" s="207"/>
      <c r="S269" s="207"/>
      <c r="T269" s="208"/>
      <c r="AT269" s="202" t="s">
        <v>230</v>
      </c>
      <c r="AU269" s="202" t="s">
        <v>82</v>
      </c>
      <c r="AV269" s="12" t="s">
        <v>82</v>
      </c>
      <c r="AW269" s="12" t="s">
        <v>6</v>
      </c>
      <c r="AX269" s="12" t="s">
        <v>80</v>
      </c>
      <c r="AY269" s="202" t="s">
        <v>144</v>
      </c>
    </row>
    <row r="270" spans="2:65" s="1" customFormat="1" ht="16.5" customHeight="1" x14ac:dyDescent="0.3">
      <c r="B270" s="182"/>
      <c r="C270" s="183" t="s">
        <v>524</v>
      </c>
      <c r="D270" s="183" t="s">
        <v>147</v>
      </c>
      <c r="E270" s="184" t="s">
        <v>1202</v>
      </c>
      <c r="F270" s="185" t="s">
        <v>1203</v>
      </c>
      <c r="G270" s="186" t="s">
        <v>226</v>
      </c>
      <c r="H270" s="187">
        <v>104.4</v>
      </c>
      <c r="I270" s="188"/>
      <c r="J270" s="189">
        <f>ROUND(I270*H270,2)</f>
        <v>0</v>
      </c>
      <c r="K270" s="185" t="s">
        <v>227</v>
      </c>
      <c r="L270" s="42"/>
      <c r="M270" s="190" t="s">
        <v>5</v>
      </c>
      <c r="N270" s="191" t="s">
        <v>43</v>
      </c>
      <c r="O270" s="43"/>
      <c r="P270" s="192">
        <f>O270*H270</f>
        <v>0</v>
      </c>
      <c r="Q270" s="192">
        <v>0</v>
      </c>
      <c r="R270" s="192">
        <f>Q270*H270</f>
        <v>0</v>
      </c>
      <c r="S270" s="192">
        <v>0</v>
      </c>
      <c r="T270" s="193">
        <f>S270*H270</f>
        <v>0</v>
      </c>
      <c r="AR270" s="25" t="s">
        <v>303</v>
      </c>
      <c r="AT270" s="25" t="s">
        <v>147</v>
      </c>
      <c r="AU270" s="25" t="s">
        <v>82</v>
      </c>
      <c r="AY270" s="25" t="s">
        <v>144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25" t="s">
        <v>80</v>
      </c>
      <c r="BK270" s="194">
        <f>ROUND(I270*H270,2)</f>
        <v>0</v>
      </c>
      <c r="BL270" s="25" t="s">
        <v>303</v>
      </c>
      <c r="BM270" s="25" t="s">
        <v>1204</v>
      </c>
    </row>
    <row r="271" spans="2:65" s="1" customFormat="1" ht="27" x14ac:dyDescent="0.3">
      <c r="B271" s="42"/>
      <c r="D271" s="195" t="s">
        <v>153</v>
      </c>
      <c r="F271" s="196" t="s">
        <v>1205</v>
      </c>
      <c r="I271" s="157"/>
      <c r="L271" s="42"/>
      <c r="M271" s="197"/>
      <c r="N271" s="43"/>
      <c r="O271" s="43"/>
      <c r="P271" s="43"/>
      <c r="Q271" s="43"/>
      <c r="R271" s="43"/>
      <c r="S271" s="43"/>
      <c r="T271" s="71"/>
      <c r="AT271" s="25" t="s">
        <v>153</v>
      </c>
      <c r="AU271" s="25" t="s">
        <v>82</v>
      </c>
    </row>
    <row r="272" spans="2:65" s="12" customFormat="1" x14ac:dyDescent="0.3">
      <c r="B272" s="201"/>
      <c r="D272" s="195" t="s">
        <v>230</v>
      </c>
      <c r="E272" s="202" t="s">
        <v>5</v>
      </c>
      <c r="F272" s="203" t="s">
        <v>1206</v>
      </c>
      <c r="H272" s="204">
        <v>104.4</v>
      </c>
      <c r="I272" s="205"/>
      <c r="L272" s="201"/>
      <c r="M272" s="206"/>
      <c r="N272" s="207"/>
      <c r="O272" s="207"/>
      <c r="P272" s="207"/>
      <c r="Q272" s="207"/>
      <c r="R272" s="207"/>
      <c r="S272" s="207"/>
      <c r="T272" s="208"/>
      <c r="AT272" s="202" t="s">
        <v>230</v>
      </c>
      <c r="AU272" s="202" t="s">
        <v>82</v>
      </c>
      <c r="AV272" s="12" t="s">
        <v>82</v>
      </c>
      <c r="AW272" s="12" t="s">
        <v>35</v>
      </c>
      <c r="AX272" s="12" t="s">
        <v>80</v>
      </c>
      <c r="AY272" s="202" t="s">
        <v>144</v>
      </c>
    </row>
    <row r="273" spans="2:65" s="1" customFormat="1" ht="16.5" customHeight="1" x14ac:dyDescent="0.3">
      <c r="B273" s="182"/>
      <c r="C273" s="217" t="s">
        <v>529</v>
      </c>
      <c r="D273" s="217" t="s">
        <v>440</v>
      </c>
      <c r="E273" s="218" t="s">
        <v>1207</v>
      </c>
      <c r="F273" s="219" t="s">
        <v>1208</v>
      </c>
      <c r="G273" s="220" t="s">
        <v>428</v>
      </c>
      <c r="H273" s="221">
        <v>4.7E-2</v>
      </c>
      <c r="I273" s="222"/>
      <c r="J273" s="223">
        <f>ROUND(I273*H273,2)</f>
        <v>0</v>
      </c>
      <c r="K273" s="219" t="s">
        <v>227</v>
      </c>
      <c r="L273" s="224"/>
      <c r="M273" s="225" t="s">
        <v>5</v>
      </c>
      <c r="N273" s="226" t="s">
        <v>43</v>
      </c>
      <c r="O273" s="43"/>
      <c r="P273" s="192">
        <f>O273*H273</f>
        <v>0</v>
      </c>
      <c r="Q273" s="192">
        <v>1</v>
      </c>
      <c r="R273" s="192">
        <f>Q273*H273</f>
        <v>4.7E-2</v>
      </c>
      <c r="S273" s="192">
        <v>0</v>
      </c>
      <c r="T273" s="193">
        <f>S273*H273</f>
        <v>0</v>
      </c>
      <c r="AR273" s="25" t="s">
        <v>397</v>
      </c>
      <c r="AT273" s="25" t="s">
        <v>440</v>
      </c>
      <c r="AU273" s="25" t="s">
        <v>82</v>
      </c>
      <c r="AY273" s="25" t="s">
        <v>144</v>
      </c>
      <c r="BE273" s="194">
        <f>IF(N273="základní",J273,0)</f>
        <v>0</v>
      </c>
      <c r="BF273" s="194">
        <f>IF(N273="snížená",J273,0)</f>
        <v>0</v>
      </c>
      <c r="BG273" s="194">
        <f>IF(N273="zákl. přenesená",J273,0)</f>
        <v>0</v>
      </c>
      <c r="BH273" s="194">
        <f>IF(N273="sníž. přenesená",J273,0)</f>
        <v>0</v>
      </c>
      <c r="BI273" s="194">
        <f>IF(N273="nulová",J273,0)</f>
        <v>0</v>
      </c>
      <c r="BJ273" s="25" t="s">
        <v>80</v>
      </c>
      <c r="BK273" s="194">
        <f>ROUND(I273*H273,2)</f>
        <v>0</v>
      </c>
      <c r="BL273" s="25" t="s">
        <v>303</v>
      </c>
      <c r="BM273" s="25" t="s">
        <v>1209</v>
      </c>
    </row>
    <row r="274" spans="2:65" s="1" customFormat="1" x14ac:dyDescent="0.3">
      <c r="B274" s="42"/>
      <c r="D274" s="195" t="s">
        <v>153</v>
      </c>
      <c r="F274" s="196" t="s">
        <v>1208</v>
      </c>
      <c r="I274" s="157"/>
      <c r="L274" s="42"/>
      <c r="M274" s="197"/>
      <c r="N274" s="43"/>
      <c r="O274" s="43"/>
      <c r="P274" s="43"/>
      <c r="Q274" s="43"/>
      <c r="R274" s="43"/>
      <c r="S274" s="43"/>
      <c r="T274" s="71"/>
      <c r="AT274" s="25" t="s">
        <v>153</v>
      </c>
      <c r="AU274" s="25" t="s">
        <v>82</v>
      </c>
    </row>
    <row r="275" spans="2:65" s="12" customFormat="1" x14ac:dyDescent="0.3">
      <c r="B275" s="201"/>
      <c r="D275" s="195" t="s">
        <v>230</v>
      </c>
      <c r="F275" s="203" t="s">
        <v>1210</v>
      </c>
      <c r="H275" s="204">
        <v>4.7E-2</v>
      </c>
      <c r="I275" s="205"/>
      <c r="L275" s="201"/>
      <c r="M275" s="206"/>
      <c r="N275" s="207"/>
      <c r="O275" s="207"/>
      <c r="P275" s="207"/>
      <c r="Q275" s="207"/>
      <c r="R275" s="207"/>
      <c r="S275" s="207"/>
      <c r="T275" s="208"/>
      <c r="AT275" s="202" t="s">
        <v>230</v>
      </c>
      <c r="AU275" s="202" t="s">
        <v>82</v>
      </c>
      <c r="AV275" s="12" t="s">
        <v>82</v>
      </c>
      <c r="AW275" s="12" t="s">
        <v>6</v>
      </c>
      <c r="AX275" s="12" t="s">
        <v>80</v>
      </c>
      <c r="AY275" s="202" t="s">
        <v>144</v>
      </c>
    </row>
    <row r="276" spans="2:65" s="1" customFormat="1" ht="16.5" customHeight="1" x14ac:dyDescent="0.3">
      <c r="B276" s="182"/>
      <c r="C276" s="183" t="s">
        <v>534</v>
      </c>
      <c r="D276" s="183" t="s">
        <v>147</v>
      </c>
      <c r="E276" s="184" t="s">
        <v>1211</v>
      </c>
      <c r="F276" s="185" t="s">
        <v>1212</v>
      </c>
      <c r="G276" s="186" t="s">
        <v>226</v>
      </c>
      <c r="H276" s="187">
        <v>28.5</v>
      </c>
      <c r="I276" s="188"/>
      <c r="J276" s="189">
        <f>ROUND(I276*H276,2)</f>
        <v>0</v>
      </c>
      <c r="K276" s="185" t="s">
        <v>227</v>
      </c>
      <c r="L276" s="42"/>
      <c r="M276" s="190" t="s">
        <v>5</v>
      </c>
      <c r="N276" s="191" t="s">
        <v>43</v>
      </c>
      <c r="O276" s="43"/>
      <c r="P276" s="192">
        <f>O276*H276</f>
        <v>0</v>
      </c>
      <c r="Q276" s="192">
        <v>0</v>
      </c>
      <c r="R276" s="192">
        <f>Q276*H276</f>
        <v>0</v>
      </c>
      <c r="S276" s="192">
        <v>0</v>
      </c>
      <c r="T276" s="193">
        <f>S276*H276</f>
        <v>0</v>
      </c>
      <c r="AR276" s="25" t="s">
        <v>303</v>
      </c>
      <c r="AT276" s="25" t="s">
        <v>147</v>
      </c>
      <c r="AU276" s="25" t="s">
        <v>82</v>
      </c>
      <c r="AY276" s="25" t="s">
        <v>144</v>
      </c>
      <c r="BE276" s="194">
        <f>IF(N276="základní",J276,0)</f>
        <v>0</v>
      </c>
      <c r="BF276" s="194">
        <f>IF(N276="snížená",J276,0)</f>
        <v>0</v>
      </c>
      <c r="BG276" s="194">
        <f>IF(N276="zákl. přenesená",J276,0)</f>
        <v>0</v>
      </c>
      <c r="BH276" s="194">
        <f>IF(N276="sníž. přenesená",J276,0)</f>
        <v>0</v>
      </c>
      <c r="BI276" s="194">
        <f>IF(N276="nulová",J276,0)</f>
        <v>0</v>
      </c>
      <c r="BJ276" s="25" t="s">
        <v>80</v>
      </c>
      <c r="BK276" s="194">
        <f>ROUND(I276*H276,2)</f>
        <v>0</v>
      </c>
      <c r="BL276" s="25" t="s">
        <v>303</v>
      </c>
      <c r="BM276" s="25" t="s">
        <v>1213</v>
      </c>
    </row>
    <row r="277" spans="2:65" s="1" customFormat="1" x14ac:dyDescent="0.3">
      <c r="B277" s="42"/>
      <c r="D277" s="195" t="s">
        <v>153</v>
      </c>
      <c r="F277" s="196" t="s">
        <v>1214</v>
      </c>
      <c r="I277" s="157"/>
      <c r="L277" s="42"/>
      <c r="M277" s="197"/>
      <c r="N277" s="43"/>
      <c r="O277" s="43"/>
      <c r="P277" s="43"/>
      <c r="Q277" s="43"/>
      <c r="R277" s="43"/>
      <c r="S277" s="43"/>
      <c r="T277" s="71"/>
      <c r="AT277" s="25" t="s">
        <v>153</v>
      </c>
      <c r="AU277" s="25" t="s">
        <v>82</v>
      </c>
    </row>
    <row r="278" spans="2:65" s="12" customFormat="1" x14ac:dyDescent="0.3">
      <c r="B278" s="201"/>
      <c r="D278" s="195" t="s">
        <v>230</v>
      </c>
      <c r="E278" s="202" t="s">
        <v>5</v>
      </c>
      <c r="F278" s="203" t="s">
        <v>1215</v>
      </c>
      <c r="H278" s="204">
        <v>28.5</v>
      </c>
      <c r="I278" s="205"/>
      <c r="L278" s="201"/>
      <c r="M278" s="206"/>
      <c r="N278" s="207"/>
      <c r="O278" s="207"/>
      <c r="P278" s="207"/>
      <c r="Q278" s="207"/>
      <c r="R278" s="207"/>
      <c r="S278" s="207"/>
      <c r="T278" s="208"/>
      <c r="AT278" s="202" t="s">
        <v>230</v>
      </c>
      <c r="AU278" s="202" t="s">
        <v>82</v>
      </c>
      <c r="AV278" s="12" t="s">
        <v>82</v>
      </c>
      <c r="AW278" s="12" t="s">
        <v>35</v>
      </c>
      <c r="AX278" s="12" t="s">
        <v>80</v>
      </c>
      <c r="AY278" s="202" t="s">
        <v>144</v>
      </c>
    </row>
    <row r="279" spans="2:65" s="1" customFormat="1" ht="16.5" customHeight="1" x14ac:dyDescent="0.3">
      <c r="B279" s="182"/>
      <c r="C279" s="217" t="s">
        <v>539</v>
      </c>
      <c r="D279" s="217" t="s">
        <v>440</v>
      </c>
      <c r="E279" s="218" t="s">
        <v>1198</v>
      </c>
      <c r="F279" s="219" t="s">
        <v>1199</v>
      </c>
      <c r="G279" s="220" t="s">
        <v>428</v>
      </c>
      <c r="H279" s="221">
        <v>8.9999999999999993E-3</v>
      </c>
      <c r="I279" s="222"/>
      <c r="J279" s="223">
        <f>ROUND(I279*H279,2)</f>
        <v>0</v>
      </c>
      <c r="K279" s="219" t="s">
        <v>227</v>
      </c>
      <c r="L279" s="224"/>
      <c r="M279" s="225" t="s">
        <v>5</v>
      </c>
      <c r="N279" s="226" t="s">
        <v>43</v>
      </c>
      <c r="O279" s="43"/>
      <c r="P279" s="192">
        <f>O279*H279</f>
        <v>0</v>
      </c>
      <c r="Q279" s="192">
        <v>1</v>
      </c>
      <c r="R279" s="192">
        <f>Q279*H279</f>
        <v>8.9999999999999993E-3</v>
      </c>
      <c r="S279" s="192">
        <v>0</v>
      </c>
      <c r="T279" s="193">
        <f>S279*H279</f>
        <v>0</v>
      </c>
      <c r="AR279" s="25" t="s">
        <v>397</v>
      </c>
      <c r="AT279" s="25" t="s">
        <v>440</v>
      </c>
      <c r="AU279" s="25" t="s">
        <v>82</v>
      </c>
      <c r="AY279" s="25" t="s">
        <v>144</v>
      </c>
      <c r="BE279" s="194">
        <f>IF(N279="základní",J279,0)</f>
        <v>0</v>
      </c>
      <c r="BF279" s="194">
        <f>IF(N279="snížená",J279,0)</f>
        <v>0</v>
      </c>
      <c r="BG279" s="194">
        <f>IF(N279="zákl. přenesená",J279,0)</f>
        <v>0</v>
      </c>
      <c r="BH279" s="194">
        <f>IF(N279="sníž. přenesená",J279,0)</f>
        <v>0</v>
      </c>
      <c r="BI279" s="194">
        <f>IF(N279="nulová",J279,0)</f>
        <v>0</v>
      </c>
      <c r="BJ279" s="25" t="s">
        <v>80</v>
      </c>
      <c r="BK279" s="194">
        <f>ROUND(I279*H279,2)</f>
        <v>0</v>
      </c>
      <c r="BL279" s="25" t="s">
        <v>303</v>
      </c>
      <c r="BM279" s="25" t="s">
        <v>1216</v>
      </c>
    </row>
    <row r="280" spans="2:65" s="1" customFormat="1" x14ac:dyDescent="0.3">
      <c r="B280" s="42"/>
      <c r="D280" s="195" t="s">
        <v>153</v>
      </c>
      <c r="F280" s="196" t="s">
        <v>1199</v>
      </c>
      <c r="I280" s="157"/>
      <c r="L280" s="42"/>
      <c r="M280" s="197"/>
      <c r="N280" s="43"/>
      <c r="O280" s="43"/>
      <c r="P280" s="43"/>
      <c r="Q280" s="43"/>
      <c r="R280" s="43"/>
      <c r="S280" s="43"/>
      <c r="T280" s="71"/>
      <c r="AT280" s="25" t="s">
        <v>153</v>
      </c>
      <c r="AU280" s="25" t="s">
        <v>82</v>
      </c>
    </row>
    <row r="281" spans="2:65" s="12" customFormat="1" x14ac:dyDescent="0.3">
      <c r="B281" s="201"/>
      <c r="D281" s="195" t="s">
        <v>230</v>
      </c>
      <c r="F281" s="203" t="s">
        <v>1217</v>
      </c>
      <c r="H281" s="204">
        <v>8.9999999999999993E-3</v>
      </c>
      <c r="I281" s="205"/>
      <c r="L281" s="201"/>
      <c r="M281" s="206"/>
      <c r="N281" s="207"/>
      <c r="O281" s="207"/>
      <c r="P281" s="207"/>
      <c r="Q281" s="207"/>
      <c r="R281" s="207"/>
      <c r="S281" s="207"/>
      <c r="T281" s="208"/>
      <c r="AT281" s="202" t="s">
        <v>230</v>
      </c>
      <c r="AU281" s="202" t="s">
        <v>82</v>
      </c>
      <c r="AV281" s="12" t="s">
        <v>82</v>
      </c>
      <c r="AW281" s="12" t="s">
        <v>6</v>
      </c>
      <c r="AX281" s="12" t="s">
        <v>80</v>
      </c>
      <c r="AY281" s="202" t="s">
        <v>144</v>
      </c>
    </row>
    <row r="282" spans="2:65" s="1" customFormat="1" ht="16.5" customHeight="1" x14ac:dyDescent="0.3">
      <c r="B282" s="182"/>
      <c r="C282" s="183" t="s">
        <v>544</v>
      </c>
      <c r="D282" s="183" t="s">
        <v>147</v>
      </c>
      <c r="E282" s="184" t="s">
        <v>1218</v>
      </c>
      <c r="F282" s="185" t="s">
        <v>1219</v>
      </c>
      <c r="G282" s="186" t="s">
        <v>226</v>
      </c>
      <c r="H282" s="187">
        <v>57</v>
      </c>
      <c r="I282" s="188"/>
      <c r="J282" s="189">
        <f>ROUND(I282*H282,2)</f>
        <v>0</v>
      </c>
      <c r="K282" s="185" t="s">
        <v>227</v>
      </c>
      <c r="L282" s="42"/>
      <c r="M282" s="190" t="s">
        <v>5</v>
      </c>
      <c r="N282" s="191" t="s">
        <v>43</v>
      </c>
      <c r="O282" s="43"/>
      <c r="P282" s="192">
        <f>O282*H282</f>
        <v>0</v>
      </c>
      <c r="Q282" s="192">
        <v>3.8000000000000002E-4</v>
      </c>
      <c r="R282" s="192">
        <f>Q282*H282</f>
        <v>2.1660000000000002E-2</v>
      </c>
      <c r="S282" s="192">
        <v>0</v>
      </c>
      <c r="T282" s="193">
        <f>S282*H282</f>
        <v>0</v>
      </c>
      <c r="AR282" s="25" t="s">
        <v>303</v>
      </c>
      <c r="AT282" s="25" t="s">
        <v>147</v>
      </c>
      <c r="AU282" s="25" t="s">
        <v>82</v>
      </c>
      <c r="AY282" s="25" t="s">
        <v>144</v>
      </c>
      <c r="BE282" s="194">
        <f>IF(N282="základní",J282,0)</f>
        <v>0</v>
      </c>
      <c r="BF282" s="194">
        <f>IF(N282="snížená",J282,0)</f>
        <v>0</v>
      </c>
      <c r="BG282" s="194">
        <f>IF(N282="zákl. přenesená",J282,0)</f>
        <v>0</v>
      </c>
      <c r="BH282" s="194">
        <f>IF(N282="sníž. přenesená",J282,0)</f>
        <v>0</v>
      </c>
      <c r="BI282" s="194">
        <f>IF(N282="nulová",J282,0)</f>
        <v>0</v>
      </c>
      <c r="BJ282" s="25" t="s">
        <v>80</v>
      </c>
      <c r="BK282" s="194">
        <f>ROUND(I282*H282,2)</f>
        <v>0</v>
      </c>
      <c r="BL282" s="25" t="s">
        <v>303</v>
      </c>
      <c r="BM282" s="25" t="s">
        <v>1220</v>
      </c>
    </row>
    <row r="283" spans="2:65" s="1" customFormat="1" x14ac:dyDescent="0.3">
      <c r="B283" s="42"/>
      <c r="D283" s="195" t="s">
        <v>153</v>
      </c>
      <c r="F283" s="196" t="s">
        <v>1221</v>
      </c>
      <c r="I283" s="157"/>
      <c r="L283" s="42"/>
      <c r="M283" s="197"/>
      <c r="N283" s="43"/>
      <c r="O283" s="43"/>
      <c r="P283" s="43"/>
      <c r="Q283" s="43"/>
      <c r="R283" s="43"/>
      <c r="S283" s="43"/>
      <c r="T283" s="71"/>
      <c r="AT283" s="25" t="s">
        <v>153</v>
      </c>
      <c r="AU283" s="25" t="s">
        <v>82</v>
      </c>
    </row>
    <row r="284" spans="2:65" s="12" customFormat="1" x14ac:dyDescent="0.3">
      <c r="B284" s="201"/>
      <c r="D284" s="195" t="s">
        <v>230</v>
      </c>
      <c r="E284" s="202" t="s">
        <v>5</v>
      </c>
      <c r="F284" s="203" t="s">
        <v>1222</v>
      </c>
      <c r="H284" s="204">
        <v>57</v>
      </c>
      <c r="I284" s="205"/>
      <c r="L284" s="201"/>
      <c r="M284" s="206"/>
      <c r="N284" s="207"/>
      <c r="O284" s="207"/>
      <c r="P284" s="207"/>
      <c r="Q284" s="207"/>
      <c r="R284" s="207"/>
      <c r="S284" s="207"/>
      <c r="T284" s="208"/>
      <c r="AT284" s="202" t="s">
        <v>230</v>
      </c>
      <c r="AU284" s="202" t="s">
        <v>82</v>
      </c>
      <c r="AV284" s="12" t="s">
        <v>82</v>
      </c>
      <c r="AW284" s="12" t="s">
        <v>35</v>
      </c>
      <c r="AX284" s="12" t="s">
        <v>80</v>
      </c>
      <c r="AY284" s="202" t="s">
        <v>144</v>
      </c>
    </row>
    <row r="285" spans="2:65" s="1" customFormat="1" ht="16.5" customHeight="1" x14ac:dyDescent="0.3">
      <c r="B285" s="182"/>
      <c r="C285" s="217" t="s">
        <v>550</v>
      </c>
      <c r="D285" s="217" t="s">
        <v>440</v>
      </c>
      <c r="E285" s="218" t="s">
        <v>1223</v>
      </c>
      <c r="F285" s="219" t="s">
        <v>1224</v>
      </c>
      <c r="G285" s="220" t="s">
        <v>226</v>
      </c>
      <c r="H285" s="221">
        <v>65.55</v>
      </c>
      <c r="I285" s="222"/>
      <c r="J285" s="223">
        <f>ROUND(I285*H285,2)</f>
        <v>0</v>
      </c>
      <c r="K285" s="219" t="s">
        <v>5</v>
      </c>
      <c r="L285" s="224"/>
      <c r="M285" s="225" t="s">
        <v>5</v>
      </c>
      <c r="N285" s="226" t="s">
        <v>43</v>
      </c>
      <c r="O285" s="43"/>
      <c r="P285" s="192">
        <f>O285*H285</f>
        <v>0</v>
      </c>
      <c r="Q285" s="192">
        <v>3.8800000000000002E-3</v>
      </c>
      <c r="R285" s="192">
        <f>Q285*H285</f>
        <v>0.254334</v>
      </c>
      <c r="S285" s="192">
        <v>0</v>
      </c>
      <c r="T285" s="193">
        <f>S285*H285</f>
        <v>0</v>
      </c>
      <c r="AR285" s="25" t="s">
        <v>397</v>
      </c>
      <c r="AT285" s="25" t="s">
        <v>440</v>
      </c>
      <c r="AU285" s="25" t="s">
        <v>82</v>
      </c>
      <c r="AY285" s="25" t="s">
        <v>144</v>
      </c>
      <c r="BE285" s="194">
        <f>IF(N285="základní",J285,0)</f>
        <v>0</v>
      </c>
      <c r="BF285" s="194">
        <f>IF(N285="snížená",J285,0)</f>
        <v>0</v>
      </c>
      <c r="BG285" s="194">
        <f>IF(N285="zákl. přenesená",J285,0)</f>
        <v>0</v>
      </c>
      <c r="BH285" s="194">
        <f>IF(N285="sníž. přenesená",J285,0)</f>
        <v>0</v>
      </c>
      <c r="BI285" s="194">
        <f>IF(N285="nulová",J285,0)</f>
        <v>0</v>
      </c>
      <c r="BJ285" s="25" t="s">
        <v>80</v>
      </c>
      <c r="BK285" s="194">
        <f>ROUND(I285*H285,2)</f>
        <v>0</v>
      </c>
      <c r="BL285" s="25" t="s">
        <v>303</v>
      </c>
      <c r="BM285" s="25" t="s">
        <v>1225</v>
      </c>
    </row>
    <row r="286" spans="2:65" s="1" customFormat="1" x14ac:dyDescent="0.3">
      <c r="B286" s="42"/>
      <c r="D286" s="195" t="s">
        <v>153</v>
      </c>
      <c r="F286" s="196" t="s">
        <v>1224</v>
      </c>
      <c r="I286" s="157"/>
      <c r="L286" s="42"/>
      <c r="M286" s="197"/>
      <c r="N286" s="43"/>
      <c r="O286" s="43"/>
      <c r="P286" s="43"/>
      <c r="Q286" s="43"/>
      <c r="R286" s="43"/>
      <c r="S286" s="43"/>
      <c r="T286" s="71"/>
      <c r="AT286" s="25" t="s">
        <v>153</v>
      </c>
      <c r="AU286" s="25" t="s">
        <v>82</v>
      </c>
    </row>
    <row r="287" spans="2:65" s="12" customFormat="1" x14ac:dyDescent="0.3">
      <c r="B287" s="201"/>
      <c r="D287" s="195" t="s">
        <v>230</v>
      </c>
      <c r="F287" s="203" t="s">
        <v>1226</v>
      </c>
      <c r="H287" s="204">
        <v>65.55</v>
      </c>
      <c r="I287" s="205"/>
      <c r="L287" s="201"/>
      <c r="M287" s="206"/>
      <c r="N287" s="207"/>
      <c r="O287" s="207"/>
      <c r="P287" s="207"/>
      <c r="Q287" s="207"/>
      <c r="R287" s="207"/>
      <c r="S287" s="207"/>
      <c r="T287" s="208"/>
      <c r="AT287" s="202" t="s">
        <v>230</v>
      </c>
      <c r="AU287" s="202" t="s">
        <v>82</v>
      </c>
      <c r="AV287" s="12" t="s">
        <v>82</v>
      </c>
      <c r="AW287" s="12" t="s">
        <v>6</v>
      </c>
      <c r="AX287" s="12" t="s">
        <v>80</v>
      </c>
      <c r="AY287" s="202" t="s">
        <v>144</v>
      </c>
    </row>
    <row r="288" spans="2:65" s="1" customFormat="1" ht="25.5" customHeight="1" x14ac:dyDescent="0.3">
      <c r="B288" s="182"/>
      <c r="C288" s="183" t="s">
        <v>555</v>
      </c>
      <c r="D288" s="183" t="s">
        <v>147</v>
      </c>
      <c r="E288" s="184" t="s">
        <v>1227</v>
      </c>
      <c r="F288" s="185" t="s">
        <v>1228</v>
      </c>
      <c r="G288" s="186" t="s">
        <v>428</v>
      </c>
      <c r="H288" s="187">
        <v>0.35</v>
      </c>
      <c r="I288" s="188"/>
      <c r="J288" s="189">
        <f>ROUND(I288*H288,2)</f>
        <v>0</v>
      </c>
      <c r="K288" s="185" t="s">
        <v>227</v>
      </c>
      <c r="L288" s="42"/>
      <c r="M288" s="190" t="s">
        <v>5</v>
      </c>
      <c r="N288" s="191" t="s">
        <v>43</v>
      </c>
      <c r="O288" s="43"/>
      <c r="P288" s="192">
        <f>O288*H288</f>
        <v>0</v>
      </c>
      <c r="Q288" s="192">
        <v>0</v>
      </c>
      <c r="R288" s="192">
        <f>Q288*H288</f>
        <v>0</v>
      </c>
      <c r="S288" s="192">
        <v>0</v>
      </c>
      <c r="T288" s="193">
        <f>S288*H288</f>
        <v>0</v>
      </c>
      <c r="AR288" s="25" t="s">
        <v>303</v>
      </c>
      <c r="AT288" s="25" t="s">
        <v>147</v>
      </c>
      <c r="AU288" s="25" t="s">
        <v>82</v>
      </c>
      <c r="AY288" s="25" t="s">
        <v>144</v>
      </c>
      <c r="BE288" s="194">
        <f>IF(N288="základní",J288,0)</f>
        <v>0</v>
      </c>
      <c r="BF288" s="194">
        <f>IF(N288="snížená",J288,0)</f>
        <v>0</v>
      </c>
      <c r="BG288" s="194">
        <f>IF(N288="zákl. přenesená",J288,0)</f>
        <v>0</v>
      </c>
      <c r="BH288" s="194">
        <f>IF(N288="sníž. přenesená",J288,0)</f>
        <v>0</v>
      </c>
      <c r="BI288" s="194">
        <f>IF(N288="nulová",J288,0)</f>
        <v>0</v>
      </c>
      <c r="BJ288" s="25" t="s">
        <v>80</v>
      </c>
      <c r="BK288" s="194">
        <f>ROUND(I288*H288,2)</f>
        <v>0</v>
      </c>
      <c r="BL288" s="25" t="s">
        <v>303</v>
      </c>
      <c r="BM288" s="25" t="s">
        <v>1229</v>
      </c>
    </row>
    <row r="289" spans="2:65" s="1" customFormat="1" ht="27" x14ac:dyDescent="0.3">
      <c r="B289" s="42"/>
      <c r="D289" s="195" t="s">
        <v>153</v>
      </c>
      <c r="F289" s="196" t="s">
        <v>1230</v>
      </c>
      <c r="I289" s="157"/>
      <c r="L289" s="42"/>
      <c r="M289" s="197"/>
      <c r="N289" s="43"/>
      <c r="O289" s="43"/>
      <c r="P289" s="43"/>
      <c r="Q289" s="43"/>
      <c r="R289" s="43"/>
      <c r="S289" s="43"/>
      <c r="T289" s="71"/>
      <c r="AT289" s="25" t="s">
        <v>153</v>
      </c>
      <c r="AU289" s="25" t="s">
        <v>82</v>
      </c>
    </row>
    <row r="290" spans="2:65" s="11" customFormat="1" ht="29.85" customHeight="1" x14ac:dyDescent="0.3">
      <c r="B290" s="169"/>
      <c r="D290" s="170" t="s">
        <v>71</v>
      </c>
      <c r="E290" s="180" t="s">
        <v>1231</v>
      </c>
      <c r="F290" s="180" t="s">
        <v>1232</v>
      </c>
      <c r="I290" s="172"/>
      <c r="J290" s="181">
        <f>BK290</f>
        <v>0</v>
      </c>
      <c r="L290" s="169"/>
      <c r="M290" s="174"/>
      <c r="N290" s="175"/>
      <c r="O290" s="175"/>
      <c r="P290" s="176">
        <f>SUM(P291:P293)</f>
        <v>0</v>
      </c>
      <c r="Q290" s="175"/>
      <c r="R290" s="176">
        <f>SUM(R291:R293)</f>
        <v>2.1504000000000002E-2</v>
      </c>
      <c r="S290" s="175"/>
      <c r="T290" s="177">
        <f>SUM(T291:T293)</f>
        <v>0</v>
      </c>
      <c r="AR290" s="170" t="s">
        <v>82</v>
      </c>
      <c r="AT290" s="178" t="s">
        <v>71</v>
      </c>
      <c r="AU290" s="178" t="s">
        <v>80</v>
      </c>
      <c r="AY290" s="170" t="s">
        <v>144</v>
      </c>
      <c r="BK290" s="179">
        <f>SUM(BK291:BK293)</f>
        <v>0</v>
      </c>
    </row>
    <row r="291" spans="2:65" s="1" customFormat="1" ht="25.5" customHeight="1" x14ac:dyDescent="0.3">
      <c r="B291" s="182"/>
      <c r="C291" s="183" t="s">
        <v>563</v>
      </c>
      <c r="D291" s="183" t="s">
        <v>147</v>
      </c>
      <c r="E291" s="184" t="s">
        <v>1233</v>
      </c>
      <c r="F291" s="185" t="s">
        <v>1234</v>
      </c>
      <c r="G291" s="186" t="s">
        <v>226</v>
      </c>
      <c r="H291" s="187">
        <v>102.4</v>
      </c>
      <c r="I291" s="188"/>
      <c r="J291" s="189">
        <f>ROUND(I291*H291,2)</f>
        <v>0</v>
      </c>
      <c r="K291" s="185" t="s">
        <v>227</v>
      </c>
      <c r="L291" s="42"/>
      <c r="M291" s="190" t="s">
        <v>5</v>
      </c>
      <c r="N291" s="191" t="s">
        <v>43</v>
      </c>
      <c r="O291" s="43"/>
      <c r="P291" s="192">
        <f>O291*H291</f>
        <v>0</v>
      </c>
      <c r="Q291" s="192">
        <v>2.1000000000000001E-4</v>
      </c>
      <c r="R291" s="192">
        <f>Q291*H291</f>
        <v>2.1504000000000002E-2</v>
      </c>
      <c r="S291" s="192">
        <v>0</v>
      </c>
      <c r="T291" s="193">
        <f>S291*H291</f>
        <v>0</v>
      </c>
      <c r="AR291" s="25" t="s">
        <v>303</v>
      </c>
      <c r="AT291" s="25" t="s">
        <v>147</v>
      </c>
      <c r="AU291" s="25" t="s">
        <v>82</v>
      </c>
      <c r="AY291" s="25" t="s">
        <v>144</v>
      </c>
      <c r="BE291" s="194">
        <f>IF(N291="základní",J291,0)</f>
        <v>0</v>
      </c>
      <c r="BF291" s="194">
        <f>IF(N291="snížená",J291,0)</f>
        <v>0</v>
      </c>
      <c r="BG291" s="194">
        <f>IF(N291="zákl. přenesená",J291,0)</f>
        <v>0</v>
      </c>
      <c r="BH291" s="194">
        <f>IF(N291="sníž. přenesená",J291,0)</f>
        <v>0</v>
      </c>
      <c r="BI291" s="194">
        <f>IF(N291="nulová",J291,0)</f>
        <v>0</v>
      </c>
      <c r="BJ291" s="25" t="s">
        <v>80</v>
      </c>
      <c r="BK291" s="194">
        <f>ROUND(I291*H291,2)</f>
        <v>0</v>
      </c>
      <c r="BL291" s="25" t="s">
        <v>303</v>
      </c>
      <c r="BM291" s="25" t="s">
        <v>1235</v>
      </c>
    </row>
    <row r="292" spans="2:65" s="1" customFormat="1" ht="27" x14ac:dyDescent="0.3">
      <c r="B292" s="42"/>
      <c r="D292" s="195" t="s">
        <v>153</v>
      </c>
      <c r="F292" s="196" t="s">
        <v>1236</v>
      </c>
      <c r="I292" s="157"/>
      <c r="L292" s="42"/>
      <c r="M292" s="197"/>
      <c r="N292" s="43"/>
      <c r="O292" s="43"/>
      <c r="P292" s="43"/>
      <c r="Q292" s="43"/>
      <c r="R292" s="43"/>
      <c r="S292" s="43"/>
      <c r="T292" s="71"/>
      <c r="AT292" s="25" t="s">
        <v>153</v>
      </c>
      <c r="AU292" s="25" t="s">
        <v>82</v>
      </c>
    </row>
    <row r="293" spans="2:65" s="12" customFormat="1" x14ac:dyDescent="0.3">
      <c r="B293" s="201"/>
      <c r="D293" s="195" t="s">
        <v>230</v>
      </c>
      <c r="E293" s="202" t="s">
        <v>5</v>
      </c>
      <c r="F293" s="203" t="s">
        <v>1143</v>
      </c>
      <c r="H293" s="204">
        <v>102.4</v>
      </c>
      <c r="I293" s="205"/>
      <c r="L293" s="201"/>
      <c r="M293" s="243"/>
      <c r="N293" s="244"/>
      <c r="O293" s="244"/>
      <c r="P293" s="244"/>
      <c r="Q293" s="244"/>
      <c r="R293" s="244"/>
      <c r="S293" s="244"/>
      <c r="T293" s="245"/>
      <c r="AT293" s="202" t="s">
        <v>230</v>
      </c>
      <c r="AU293" s="202" t="s">
        <v>82</v>
      </c>
      <c r="AV293" s="12" t="s">
        <v>82</v>
      </c>
      <c r="AW293" s="12" t="s">
        <v>35</v>
      </c>
      <c r="AX293" s="12" t="s">
        <v>80</v>
      </c>
      <c r="AY293" s="202" t="s">
        <v>144</v>
      </c>
    </row>
    <row r="294" spans="2:65" s="1" customFormat="1" ht="6.95" customHeight="1" x14ac:dyDescent="0.3">
      <c r="B294" s="57"/>
      <c r="C294" s="58"/>
      <c r="D294" s="58"/>
      <c r="E294" s="58"/>
      <c r="F294" s="58"/>
      <c r="G294" s="58"/>
      <c r="H294" s="58"/>
      <c r="I294" s="135"/>
      <c r="J294" s="58"/>
      <c r="K294" s="58"/>
      <c r="L294" s="42"/>
    </row>
  </sheetData>
  <autoFilter ref="C87:K293" xr:uid="{00000000-0009-0000-0000-000004000000}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400-000000000000}"/>
    <hyperlink ref="G1:H1" location="C54" display="2) Rekapitulace" xr:uid="{00000000-0004-0000-0400-000001000000}"/>
    <hyperlink ref="J1" location="C87" display="3) Soupis prací" xr:uid="{00000000-0004-0000-0400-000002000000}"/>
    <hyperlink ref="L1:V1" location="'Rekapitulace stavby'!C2" display="Rekapitulace stavby" xr:uid="{00000000-0004-0000-04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6086D-91A6-4CFC-BD90-1F90AA04D01B}">
  <dimension ref="A1"/>
  <sheetViews>
    <sheetView workbookViewId="0"/>
  </sheetViews>
  <sheetFormatPr defaultRowHeight="13.5" x14ac:dyDescent="0.3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F5A1A-1B1F-47A8-B77F-3FE5E161C326}">
  <dimension ref="A1"/>
  <sheetViews>
    <sheetView workbookViewId="0"/>
  </sheetViews>
  <sheetFormatPr defaultRowHeight="13.5" x14ac:dyDescent="0.3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R287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2"/>
      <c r="B1" s="108"/>
      <c r="C1" s="108"/>
      <c r="D1" s="109" t="s">
        <v>1</v>
      </c>
      <c r="E1" s="108"/>
      <c r="F1" s="110" t="s">
        <v>109</v>
      </c>
      <c r="G1" s="369" t="s">
        <v>110</v>
      </c>
      <c r="H1" s="369"/>
      <c r="I1" s="111"/>
      <c r="J1" s="110" t="s">
        <v>111</v>
      </c>
      <c r="K1" s="109" t="s">
        <v>112</v>
      </c>
      <c r="L1" s="110" t="s">
        <v>113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 x14ac:dyDescent="0.3">
      <c r="L2" s="360" t="s">
        <v>8</v>
      </c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5" t="s">
        <v>95</v>
      </c>
    </row>
    <row r="3" spans="1:70" ht="6.95" customHeight="1" x14ac:dyDescent="0.3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82</v>
      </c>
    </row>
    <row r="4" spans="1:70" ht="36.950000000000003" customHeight="1" x14ac:dyDescent="0.3">
      <c r="B4" s="29"/>
      <c r="C4" s="30"/>
      <c r="D4" s="31" t="s">
        <v>114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 x14ac:dyDescent="0.3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 x14ac:dyDescent="0.3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16.5" customHeight="1" x14ac:dyDescent="0.3">
      <c r="B7" s="29"/>
      <c r="C7" s="30"/>
      <c r="D7" s="30"/>
      <c r="E7" s="370" t="str">
        <f>'Rekapitulace stavby'!K6</f>
        <v>Dostihová - Strakonická - Protihluková opatření</v>
      </c>
      <c r="F7" s="371"/>
      <c r="G7" s="371"/>
      <c r="H7" s="371"/>
      <c r="I7" s="113"/>
      <c r="J7" s="30"/>
      <c r="K7" s="32"/>
    </row>
    <row r="8" spans="1:70" s="1" customFormat="1" ht="15" x14ac:dyDescent="0.3">
      <c r="B8" s="42"/>
      <c r="C8" s="43"/>
      <c r="D8" s="38" t="s">
        <v>115</v>
      </c>
      <c r="E8" s="43"/>
      <c r="F8" s="43"/>
      <c r="G8" s="43"/>
      <c r="H8" s="43"/>
      <c r="I8" s="114"/>
      <c r="J8" s="43"/>
      <c r="K8" s="46"/>
    </row>
    <row r="9" spans="1:70" s="1" customFormat="1" ht="36.950000000000003" customHeight="1" x14ac:dyDescent="0.3">
      <c r="B9" s="42"/>
      <c r="C9" s="43"/>
      <c r="D9" s="43"/>
      <c r="E9" s="372" t="s">
        <v>1237</v>
      </c>
      <c r="F9" s="373"/>
      <c r="G9" s="373"/>
      <c r="H9" s="373"/>
      <c r="I9" s="114"/>
      <c r="J9" s="43"/>
      <c r="K9" s="46"/>
    </row>
    <row r="10" spans="1:70" s="1" customFormat="1" x14ac:dyDescent="0.3">
      <c r="B10" s="42"/>
      <c r="C10" s="43"/>
      <c r="D10" s="43"/>
      <c r="E10" s="43"/>
      <c r="F10" s="43"/>
      <c r="G10" s="43"/>
      <c r="H10" s="43"/>
      <c r="I10" s="114"/>
      <c r="J10" s="43"/>
      <c r="K10" s="46"/>
    </row>
    <row r="11" spans="1:70" s="1" customFormat="1" ht="14.45" customHeight="1" x14ac:dyDescent="0.3">
      <c r="B11" s="42"/>
      <c r="C11" s="43"/>
      <c r="D11" s="38" t="s">
        <v>21</v>
      </c>
      <c r="E11" s="43"/>
      <c r="F11" s="36" t="s">
        <v>5</v>
      </c>
      <c r="G11" s="43"/>
      <c r="H11" s="43"/>
      <c r="I11" s="115" t="s">
        <v>22</v>
      </c>
      <c r="J11" s="36" t="s">
        <v>5</v>
      </c>
      <c r="K11" s="46"/>
    </row>
    <row r="12" spans="1:70" s="1" customFormat="1" ht="14.45" customHeight="1" x14ac:dyDescent="0.3">
      <c r="B12" s="42"/>
      <c r="C12" s="43"/>
      <c r="D12" s="38" t="s">
        <v>23</v>
      </c>
      <c r="E12" s="43"/>
      <c r="F12" s="36" t="s">
        <v>24</v>
      </c>
      <c r="G12" s="43"/>
      <c r="H12" s="43"/>
      <c r="I12" s="115" t="s">
        <v>25</v>
      </c>
      <c r="J12" s="116" t="str">
        <f>'Rekapitulace stavby'!AN8</f>
        <v>15. 10. 2018</v>
      </c>
      <c r="K12" s="46"/>
    </row>
    <row r="13" spans="1:70" s="1" customFormat="1" ht="10.9" customHeight="1" x14ac:dyDescent="0.3">
      <c r="B13" s="42"/>
      <c r="C13" s="43"/>
      <c r="D13" s="43"/>
      <c r="E13" s="43"/>
      <c r="F13" s="43"/>
      <c r="G13" s="43"/>
      <c r="H13" s="43"/>
      <c r="I13" s="114"/>
      <c r="J13" s="43"/>
      <c r="K13" s="46"/>
    </row>
    <row r="14" spans="1:70" s="1" customFormat="1" ht="14.45" customHeight="1" x14ac:dyDescent="0.3">
      <c r="B14" s="42"/>
      <c r="C14" s="43"/>
      <c r="D14" s="38" t="s">
        <v>27</v>
      </c>
      <c r="E14" s="43"/>
      <c r="F14" s="43"/>
      <c r="G14" s="43"/>
      <c r="H14" s="43"/>
      <c r="I14" s="115" t="s">
        <v>28</v>
      </c>
      <c r="J14" s="36" t="s">
        <v>5</v>
      </c>
      <c r="K14" s="46"/>
    </row>
    <row r="15" spans="1:70" s="1" customFormat="1" ht="18" customHeight="1" x14ac:dyDescent="0.3">
      <c r="B15" s="42"/>
      <c r="C15" s="43"/>
      <c r="D15" s="43"/>
      <c r="E15" s="36" t="s">
        <v>29</v>
      </c>
      <c r="F15" s="43"/>
      <c r="G15" s="43"/>
      <c r="H15" s="43"/>
      <c r="I15" s="115" t="s">
        <v>30</v>
      </c>
      <c r="J15" s="36" t="s">
        <v>5</v>
      </c>
      <c r="K15" s="46"/>
    </row>
    <row r="16" spans="1:70" s="1" customFormat="1" ht="6.95" customHeight="1" x14ac:dyDescent="0.3">
      <c r="B16" s="42"/>
      <c r="C16" s="43"/>
      <c r="D16" s="43"/>
      <c r="E16" s="43"/>
      <c r="F16" s="43"/>
      <c r="G16" s="43"/>
      <c r="H16" s="43"/>
      <c r="I16" s="114"/>
      <c r="J16" s="43"/>
      <c r="K16" s="46"/>
    </row>
    <row r="17" spans="2:11" s="1" customFormat="1" ht="14.45" customHeight="1" x14ac:dyDescent="0.3">
      <c r="B17" s="42"/>
      <c r="C17" s="43"/>
      <c r="D17" s="38" t="s">
        <v>31</v>
      </c>
      <c r="E17" s="43"/>
      <c r="F17" s="43"/>
      <c r="G17" s="43"/>
      <c r="H17" s="43"/>
      <c r="I17" s="115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 x14ac:dyDescent="0.3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15" t="s">
        <v>30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 x14ac:dyDescent="0.3">
      <c r="B19" s="42"/>
      <c r="C19" s="43"/>
      <c r="D19" s="43"/>
      <c r="E19" s="43"/>
      <c r="F19" s="43"/>
      <c r="G19" s="43"/>
      <c r="H19" s="43"/>
      <c r="I19" s="114"/>
      <c r="J19" s="43"/>
      <c r="K19" s="46"/>
    </row>
    <row r="20" spans="2:11" s="1" customFormat="1" ht="14.45" customHeight="1" x14ac:dyDescent="0.3">
      <c r="B20" s="42"/>
      <c r="C20" s="43"/>
      <c r="D20" s="38" t="s">
        <v>33</v>
      </c>
      <c r="E20" s="43"/>
      <c r="F20" s="43"/>
      <c r="G20" s="43"/>
      <c r="H20" s="43"/>
      <c r="I20" s="115" t="s">
        <v>28</v>
      </c>
      <c r="J20" s="36" t="s">
        <v>5</v>
      </c>
      <c r="K20" s="46"/>
    </row>
    <row r="21" spans="2:11" s="1" customFormat="1" ht="18" customHeight="1" x14ac:dyDescent="0.3">
      <c r="B21" s="42"/>
      <c r="C21" s="43"/>
      <c r="D21" s="43"/>
      <c r="E21" s="36" t="s">
        <v>34</v>
      </c>
      <c r="F21" s="43"/>
      <c r="G21" s="43"/>
      <c r="H21" s="43"/>
      <c r="I21" s="115" t="s">
        <v>30</v>
      </c>
      <c r="J21" s="36" t="s">
        <v>5</v>
      </c>
      <c r="K21" s="46"/>
    </row>
    <row r="22" spans="2:11" s="1" customFormat="1" ht="6.95" customHeight="1" x14ac:dyDescent="0.3">
      <c r="B22" s="42"/>
      <c r="C22" s="43"/>
      <c r="D22" s="43"/>
      <c r="E22" s="43"/>
      <c r="F22" s="43"/>
      <c r="G22" s="43"/>
      <c r="H22" s="43"/>
      <c r="I22" s="114"/>
      <c r="J22" s="43"/>
      <c r="K22" s="46"/>
    </row>
    <row r="23" spans="2:11" s="1" customFormat="1" ht="14.45" customHeight="1" x14ac:dyDescent="0.3">
      <c r="B23" s="42"/>
      <c r="C23" s="43"/>
      <c r="D23" s="38" t="s">
        <v>36</v>
      </c>
      <c r="E23" s="43"/>
      <c r="F23" s="43"/>
      <c r="G23" s="43"/>
      <c r="H23" s="43"/>
      <c r="I23" s="114"/>
      <c r="J23" s="43"/>
      <c r="K23" s="46"/>
    </row>
    <row r="24" spans="2:11" s="7" customFormat="1" ht="16.5" customHeight="1" x14ac:dyDescent="0.3">
      <c r="B24" s="117"/>
      <c r="C24" s="118"/>
      <c r="D24" s="118"/>
      <c r="E24" s="350" t="s">
        <v>5</v>
      </c>
      <c r="F24" s="350"/>
      <c r="G24" s="350"/>
      <c r="H24" s="350"/>
      <c r="I24" s="119"/>
      <c r="J24" s="118"/>
      <c r="K24" s="120"/>
    </row>
    <row r="25" spans="2:11" s="1" customFormat="1" ht="6.95" customHeight="1" x14ac:dyDescent="0.3">
      <c r="B25" s="42"/>
      <c r="C25" s="43"/>
      <c r="D25" s="43"/>
      <c r="E25" s="43"/>
      <c r="F25" s="43"/>
      <c r="G25" s="43"/>
      <c r="H25" s="43"/>
      <c r="I25" s="114"/>
      <c r="J25" s="43"/>
      <c r="K25" s="46"/>
    </row>
    <row r="26" spans="2:11" s="1" customFormat="1" ht="6.95" customHeight="1" x14ac:dyDescent="0.3">
      <c r="B26" s="42"/>
      <c r="C26" s="43"/>
      <c r="D26" s="69"/>
      <c r="E26" s="69"/>
      <c r="F26" s="69"/>
      <c r="G26" s="69"/>
      <c r="H26" s="69"/>
      <c r="I26" s="121"/>
      <c r="J26" s="69"/>
      <c r="K26" s="122"/>
    </row>
    <row r="27" spans="2:11" s="1" customFormat="1" ht="25.35" customHeight="1" x14ac:dyDescent="0.3">
      <c r="B27" s="42"/>
      <c r="C27" s="43"/>
      <c r="D27" s="123" t="s">
        <v>38</v>
      </c>
      <c r="E27" s="43"/>
      <c r="F27" s="43"/>
      <c r="G27" s="43"/>
      <c r="H27" s="43"/>
      <c r="I27" s="114"/>
      <c r="J27" s="124">
        <f>ROUND(J84,2)</f>
        <v>0</v>
      </c>
      <c r="K27" s="46"/>
    </row>
    <row r="28" spans="2:11" s="1" customFormat="1" ht="6.95" customHeight="1" x14ac:dyDescent="0.3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14.45" customHeight="1" x14ac:dyDescent="0.3">
      <c r="B29" s="42"/>
      <c r="C29" s="43"/>
      <c r="D29" s="43"/>
      <c r="E29" s="43"/>
      <c r="F29" s="47" t="s">
        <v>40</v>
      </c>
      <c r="G29" s="43"/>
      <c r="H29" s="43"/>
      <c r="I29" s="125" t="s">
        <v>39</v>
      </c>
      <c r="J29" s="47" t="s">
        <v>41</v>
      </c>
      <c r="K29" s="46"/>
    </row>
    <row r="30" spans="2:11" s="1" customFormat="1" ht="14.45" customHeight="1" x14ac:dyDescent="0.3">
      <c r="B30" s="42"/>
      <c r="C30" s="43"/>
      <c r="D30" s="50" t="s">
        <v>42</v>
      </c>
      <c r="E30" s="50" t="s">
        <v>43</v>
      </c>
      <c r="F30" s="126">
        <f>ROUND(SUM(BE84:BE286), 2)</f>
        <v>0</v>
      </c>
      <c r="G30" s="43"/>
      <c r="H30" s="43"/>
      <c r="I30" s="127">
        <v>0.21</v>
      </c>
      <c r="J30" s="126">
        <f>ROUND(ROUND((SUM(BE84:BE286)), 2)*I30, 2)</f>
        <v>0</v>
      </c>
      <c r="K30" s="46"/>
    </row>
    <row r="31" spans="2:11" s="1" customFormat="1" ht="14.45" customHeight="1" x14ac:dyDescent="0.3">
      <c r="B31" s="42"/>
      <c r="C31" s="43"/>
      <c r="D31" s="43"/>
      <c r="E31" s="50" t="s">
        <v>44</v>
      </c>
      <c r="F31" s="126">
        <f>ROUND(SUM(BF84:BF286), 2)</f>
        <v>0</v>
      </c>
      <c r="G31" s="43"/>
      <c r="H31" s="43"/>
      <c r="I31" s="127">
        <v>0.15</v>
      </c>
      <c r="J31" s="126">
        <f>ROUND(ROUND((SUM(BF84:BF286)), 2)*I31, 2)</f>
        <v>0</v>
      </c>
      <c r="K31" s="46"/>
    </row>
    <row r="32" spans="2:11" s="1" customFormat="1" ht="14.45" hidden="1" customHeight="1" x14ac:dyDescent="0.3">
      <c r="B32" s="42"/>
      <c r="C32" s="43"/>
      <c r="D32" s="43"/>
      <c r="E32" s="50" t="s">
        <v>45</v>
      </c>
      <c r="F32" s="126">
        <f>ROUND(SUM(BG84:BG286), 2)</f>
        <v>0</v>
      </c>
      <c r="G32" s="43"/>
      <c r="H32" s="43"/>
      <c r="I32" s="127">
        <v>0.21</v>
      </c>
      <c r="J32" s="126">
        <v>0</v>
      </c>
      <c r="K32" s="46"/>
    </row>
    <row r="33" spans="2:11" s="1" customFormat="1" ht="14.45" hidden="1" customHeight="1" x14ac:dyDescent="0.3">
      <c r="B33" s="42"/>
      <c r="C33" s="43"/>
      <c r="D33" s="43"/>
      <c r="E33" s="50" t="s">
        <v>46</v>
      </c>
      <c r="F33" s="126">
        <f>ROUND(SUM(BH84:BH286), 2)</f>
        <v>0</v>
      </c>
      <c r="G33" s="43"/>
      <c r="H33" s="43"/>
      <c r="I33" s="127">
        <v>0.15</v>
      </c>
      <c r="J33" s="126">
        <v>0</v>
      </c>
      <c r="K33" s="46"/>
    </row>
    <row r="34" spans="2:11" s="1" customFormat="1" ht="14.45" hidden="1" customHeight="1" x14ac:dyDescent="0.3">
      <c r="B34" s="42"/>
      <c r="C34" s="43"/>
      <c r="D34" s="43"/>
      <c r="E34" s="50" t="s">
        <v>47</v>
      </c>
      <c r="F34" s="126">
        <f>ROUND(SUM(BI84:BI286), 2)</f>
        <v>0</v>
      </c>
      <c r="G34" s="43"/>
      <c r="H34" s="43"/>
      <c r="I34" s="127">
        <v>0</v>
      </c>
      <c r="J34" s="126">
        <v>0</v>
      </c>
      <c r="K34" s="46"/>
    </row>
    <row r="35" spans="2:11" s="1" customFormat="1" ht="6.95" customHeight="1" x14ac:dyDescent="0.3">
      <c r="B35" s="42"/>
      <c r="C35" s="43"/>
      <c r="D35" s="43"/>
      <c r="E35" s="43"/>
      <c r="F35" s="43"/>
      <c r="G35" s="43"/>
      <c r="H35" s="43"/>
      <c r="I35" s="114"/>
      <c r="J35" s="43"/>
      <c r="K35" s="46"/>
    </row>
    <row r="36" spans="2:11" s="1" customFormat="1" ht="25.35" customHeight="1" x14ac:dyDescent="0.3">
      <c r="B36" s="42"/>
      <c r="C36" s="128"/>
      <c r="D36" s="129" t="s">
        <v>48</v>
      </c>
      <c r="E36" s="72"/>
      <c r="F36" s="72"/>
      <c r="G36" s="130" t="s">
        <v>49</v>
      </c>
      <c r="H36" s="131" t="s">
        <v>50</v>
      </c>
      <c r="I36" s="132"/>
      <c r="J36" s="133">
        <f>SUM(J27:J34)</f>
        <v>0</v>
      </c>
      <c r="K36" s="134"/>
    </row>
    <row r="37" spans="2:11" s="1" customFormat="1" ht="14.45" customHeight="1" x14ac:dyDescent="0.3">
      <c r="B37" s="57"/>
      <c r="C37" s="58"/>
      <c r="D37" s="58"/>
      <c r="E37" s="58"/>
      <c r="F37" s="58"/>
      <c r="G37" s="58"/>
      <c r="H37" s="58"/>
      <c r="I37" s="135"/>
      <c r="J37" s="58"/>
      <c r="K37" s="59"/>
    </row>
    <row r="41" spans="2:11" s="1" customFormat="1" ht="6.95" customHeight="1" x14ac:dyDescent="0.3">
      <c r="B41" s="60"/>
      <c r="C41" s="61"/>
      <c r="D41" s="61"/>
      <c r="E41" s="61"/>
      <c r="F41" s="61"/>
      <c r="G41" s="61"/>
      <c r="H41" s="61"/>
      <c r="I41" s="136"/>
      <c r="J41" s="61"/>
      <c r="K41" s="137"/>
    </row>
    <row r="42" spans="2:11" s="1" customFormat="1" ht="36.950000000000003" customHeight="1" x14ac:dyDescent="0.3">
      <c r="B42" s="42"/>
      <c r="C42" s="31" t="s">
        <v>117</v>
      </c>
      <c r="D42" s="43"/>
      <c r="E42" s="43"/>
      <c r="F42" s="43"/>
      <c r="G42" s="43"/>
      <c r="H42" s="43"/>
      <c r="I42" s="114"/>
      <c r="J42" s="43"/>
      <c r="K42" s="46"/>
    </row>
    <row r="43" spans="2:11" s="1" customFormat="1" ht="6.95" customHeight="1" x14ac:dyDescent="0.3">
      <c r="B43" s="42"/>
      <c r="C43" s="43"/>
      <c r="D43" s="43"/>
      <c r="E43" s="43"/>
      <c r="F43" s="43"/>
      <c r="G43" s="43"/>
      <c r="H43" s="43"/>
      <c r="I43" s="114"/>
      <c r="J43" s="43"/>
      <c r="K43" s="46"/>
    </row>
    <row r="44" spans="2:11" s="1" customFormat="1" ht="14.45" customHeight="1" x14ac:dyDescent="0.3">
      <c r="B44" s="42"/>
      <c r="C44" s="38" t="s">
        <v>19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16.5" customHeight="1" x14ac:dyDescent="0.3">
      <c r="B45" s="42"/>
      <c r="C45" s="43"/>
      <c r="D45" s="43"/>
      <c r="E45" s="370" t="str">
        <f>E7</f>
        <v>Dostihová - Strakonická - Protihluková opatření</v>
      </c>
      <c r="F45" s="371"/>
      <c r="G45" s="371"/>
      <c r="H45" s="371"/>
      <c r="I45" s="114"/>
      <c r="J45" s="43"/>
      <c r="K45" s="46"/>
    </row>
    <row r="46" spans="2:11" s="1" customFormat="1" ht="14.45" customHeight="1" x14ac:dyDescent="0.3">
      <c r="B46" s="42"/>
      <c r="C46" s="38" t="s">
        <v>115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17.25" customHeight="1" x14ac:dyDescent="0.3">
      <c r="B47" s="42"/>
      <c r="C47" s="43"/>
      <c r="D47" s="43"/>
      <c r="E47" s="372" t="str">
        <f>E9</f>
        <v>SO 301 - Odvodnění komunikace</v>
      </c>
      <c r="F47" s="373"/>
      <c r="G47" s="373"/>
      <c r="H47" s="373"/>
      <c r="I47" s="114"/>
      <c r="J47" s="43"/>
      <c r="K47" s="46"/>
    </row>
    <row r="48" spans="2:11" s="1" customFormat="1" ht="6.95" customHeight="1" x14ac:dyDescent="0.3">
      <c r="B48" s="42"/>
      <c r="C48" s="43"/>
      <c r="D48" s="43"/>
      <c r="E48" s="43"/>
      <c r="F48" s="43"/>
      <c r="G48" s="43"/>
      <c r="H48" s="43"/>
      <c r="I48" s="114"/>
      <c r="J48" s="43"/>
      <c r="K48" s="46"/>
    </row>
    <row r="49" spans="2:47" s="1" customFormat="1" ht="18" customHeight="1" x14ac:dyDescent="0.3">
      <c r="B49" s="42"/>
      <c r="C49" s="38" t="s">
        <v>23</v>
      </c>
      <c r="D49" s="43"/>
      <c r="E49" s="43"/>
      <c r="F49" s="36" t="str">
        <f>F12</f>
        <v>Praha</v>
      </c>
      <c r="G49" s="43"/>
      <c r="H49" s="43"/>
      <c r="I49" s="115" t="s">
        <v>25</v>
      </c>
      <c r="J49" s="116" t="str">
        <f>IF(J12="","",J12)</f>
        <v>15. 10. 2018</v>
      </c>
      <c r="K49" s="46"/>
    </row>
    <row r="50" spans="2:47" s="1" customFormat="1" ht="6.95" customHeight="1" x14ac:dyDescent="0.3">
      <c r="B50" s="42"/>
      <c r="C50" s="43"/>
      <c r="D50" s="43"/>
      <c r="E50" s="43"/>
      <c r="F50" s="43"/>
      <c r="G50" s="43"/>
      <c r="H50" s="43"/>
      <c r="I50" s="114"/>
      <c r="J50" s="43"/>
      <c r="K50" s="46"/>
    </row>
    <row r="51" spans="2:47" s="1" customFormat="1" ht="15" x14ac:dyDescent="0.3">
      <c r="B51" s="42"/>
      <c r="C51" s="38" t="s">
        <v>27</v>
      </c>
      <c r="D51" s="43"/>
      <c r="E51" s="43"/>
      <c r="F51" s="36" t="str">
        <f>E15</f>
        <v>TECHNICKÁ SPRÁVA KOMUNIKACÍ HL. M. PRAHY</v>
      </c>
      <c r="G51" s="43"/>
      <c r="H51" s="43"/>
      <c r="I51" s="115" t="s">
        <v>33</v>
      </c>
      <c r="J51" s="350" t="str">
        <f>E21</f>
        <v>NOVÁK &amp; PARTNER, s.r.o.</v>
      </c>
      <c r="K51" s="46"/>
    </row>
    <row r="52" spans="2:47" s="1" customFormat="1" ht="14.45" customHeight="1" x14ac:dyDescent="0.3">
      <c r="B52" s="42"/>
      <c r="C52" s="38" t="s">
        <v>31</v>
      </c>
      <c r="D52" s="43"/>
      <c r="E52" s="43"/>
      <c r="F52" s="36" t="str">
        <f>IF(E18="","",E18)</f>
        <v/>
      </c>
      <c r="G52" s="43"/>
      <c r="H52" s="43"/>
      <c r="I52" s="114"/>
      <c r="J52" s="365"/>
      <c r="K52" s="46"/>
    </row>
    <row r="53" spans="2:47" s="1" customFormat="1" ht="10.35" customHeight="1" x14ac:dyDescent="0.3">
      <c r="B53" s="42"/>
      <c r="C53" s="43"/>
      <c r="D53" s="43"/>
      <c r="E53" s="43"/>
      <c r="F53" s="43"/>
      <c r="G53" s="43"/>
      <c r="H53" s="43"/>
      <c r="I53" s="114"/>
      <c r="J53" s="43"/>
      <c r="K53" s="46"/>
    </row>
    <row r="54" spans="2:47" s="1" customFormat="1" ht="29.25" customHeight="1" x14ac:dyDescent="0.3">
      <c r="B54" s="42"/>
      <c r="C54" s="138" t="s">
        <v>118</v>
      </c>
      <c r="D54" s="128"/>
      <c r="E54" s="128"/>
      <c r="F54" s="128"/>
      <c r="G54" s="128"/>
      <c r="H54" s="128"/>
      <c r="I54" s="139"/>
      <c r="J54" s="140" t="s">
        <v>119</v>
      </c>
      <c r="K54" s="141"/>
    </row>
    <row r="55" spans="2:47" s="1" customFormat="1" ht="10.35" customHeight="1" x14ac:dyDescent="0.3">
      <c r="B55" s="42"/>
      <c r="C55" s="43"/>
      <c r="D55" s="43"/>
      <c r="E55" s="43"/>
      <c r="F55" s="43"/>
      <c r="G55" s="43"/>
      <c r="H55" s="43"/>
      <c r="I55" s="114"/>
      <c r="J55" s="43"/>
      <c r="K55" s="46"/>
    </row>
    <row r="56" spans="2:47" s="1" customFormat="1" ht="29.25" customHeight="1" x14ac:dyDescent="0.3">
      <c r="B56" s="42"/>
      <c r="C56" s="142" t="s">
        <v>120</v>
      </c>
      <c r="D56" s="43"/>
      <c r="E56" s="43"/>
      <c r="F56" s="43"/>
      <c r="G56" s="43"/>
      <c r="H56" s="43"/>
      <c r="I56" s="114"/>
      <c r="J56" s="124">
        <f>J84</f>
        <v>0</v>
      </c>
      <c r="K56" s="46"/>
      <c r="AU56" s="25" t="s">
        <v>121</v>
      </c>
    </row>
    <row r="57" spans="2:47" s="8" customFormat="1" ht="24.95" customHeight="1" x14ac:dyDescent="0.3">
      <c r="B57" s="143"/>
      <c r="C57" s="144"/>
      <c r="D57" s="145" t="s">
        <v>214</v>
      </c>
      <c r="E57" s="146"/>
      <c r="F57" s="146"/>
      <c r="G57" s="146"/>
      <c r="H57" s="146"/>
      <c r="I57" s="147"/>
      <c r="J57" s="148">
        <f>J85</f>
        <v>0</v>
      </c>
      <c r="K57" s="149"/>
    </row>
    <row r="58" spans="2:47" s="9" customFormat="1" ht="19.899999999999999" customHeight="1" x14ac:dyDescent="0.3">
      <c r="B58" s="150"/>
      <c r="C58" s="151"/>
      <c r="D58" s="152" t="s">
        <v>215</v>
      </c>
      <c r="E58" s="153"/>
      <c r="F58" s="153"/>
      <c r="G58" s="153"/>
      <c r="H58" s="153"/>
      <c r="I58" s="154"/>
      <c r="J58" s="155">
        <f>J86</f>
        <v>0</v>
      </c>
      <c r="K58" s="156"/>
    </row>
    <row r="59" spans="2:47" s="9" customFormat="1" ht="19.899999999999999" customHeight="1" x14ac:dyDescent="0.3">
      <c r="B59" s="150"/>
      <c r="C59" s="151"/>
      <c r="D59" s="152" t="s">
        <v>945</v>
      </c>
      <c r="E59" s="153"/>
      <c r="F59" s="153"/>
      <c r="G59" s="153"/>
      <c r="H59" s="153"/>
      <c r="I59" s="154"/>
      <c r="J59" s="155">
        <f>J172</f>
        <v>0</v>
      </c>
      <c r="K59" s="156"/>
    </row>
    <row r="60" spans="2:47" s="9" customFormat="1" ht="19.899999999999999" customHeight="1" x14ac:dyDescent="0.3">
      <c r="B60" s="150"/>
      <c r="C60" s="151"/>
      <c r="D60" s="152" t="s">
        <v>946</v>
      </c>
      <c r="E60" s="153"/>
      <c r="F60" s="153"/>
      <c r="G60" s="153"/>
      <c r="H60" s="153"/>
      <c r="I60" s="154"/>
      <c r="J60" s="155">
        <f>J181</f>
        <v>0</v>
      </c>
      <c r="K60" s="156"/>
    </row>
    <row r="61" spans="2:47" s="9" customFormat="1" ht="19.899999999999999" customHeight="1" x14ac:dyDescent="0.3">
      <c r="B61" s="150"/>
      <c r="C61" s="151"/>
      <c r="D61" s="152" t="s">
        <v>1238</v>
      </c>
      <c r="E61" s="153"/>
      <c r="F61" s="153"/>
      <c r="G61" s="153"/>
      <c r="H61" s="153"/>
      <c r="I61" s="154"/>
      <c r="J61" s="155">
        <f>J193</f>
        <v>0</v>
      </c>
      <c r="K61" s="156"/>
    </row>
    <row r="62" spans="2:47" s="9" customFormat="1" ht="19.899999999999999" customHeight="1" x14ac:dyDescent="0.3">
      <c r="B62" s="150"/>
      <c r="C62" s="151"/>
      <c r="D62" s="152" t="s">
        <v>218</v>
      </c>
      <c r="E62" s="153"/>
      <c r="F62" s="153"/>
      <c r="G62" s="153"/>
      <c r="H62" s="153"/>
      <c r="I62" s="154"/>
      <c r="J62" s="155">
        <f>J258</f>
        <v>0</v>
      </c>
      <c r="K62" s="156"/>
    </row>
    <row r="63" spans="2:47" s="9" customFormat="1" ht="19.899999999999999" customHeight="1" x14ac:dyDescent="0.3">
      <c r="B63" s="150"/>
      <c r="C63" s="151"/>
      <c r="D63" s="152" t="s">
        <v>219</v>
      </c>
      <c r="E63" s="153"/>
      <c r="F63" s="153"/>
      <c r="G63" s="153"/>
      <c r="H63" s="153"/>
      <c r="I63" s="154"/>
      <c r="J63" s="155">
        <f>J273</f>
        <v>0</v>
      </c>
      <c r="K63" s="156"/>
    </row>
    <row r="64" spans="2:47" s="9" customFormat="1" ht="19.899999999999999" customHeight="1" x14ac:dyDescent="0.3">
      <c r="B64" s="150"/>
      <c r="C64" s="151"/>
      <c r="D64" s="152" t="s">
        <v>220</v>
      </c>
      <c r="E64" s="153"/>
      <c r="F64" s="153"/>
      <c r="G64" s="153"/>
      <c r="H64" s="153"/>
      <c r="I64" s="154"/>
      <c r="J64" s="155">
        <f>J284</f>
        <v>0</v>
      </c>
      <c r="K64" s="156"/>
    </row>
    <row r="65" spans="2:12" s="1" customFormat="1" ht="21.75" customHeight="1" x14ac:dyDescent="0.3">
      <c r="B65" s="42"/>
      <c r="C65" s="43"/>
      <c r="D65" s="43"/>
      <c r="E65" s="43"/>
      <c r="F65" s="43"/>
      <c r="G65" s="43"/>
      <c r="H65" s="43"/>
      <c r="I65" s="114"/>
      <c r="J65" s="43"/>
      <c r="K65" s="46"/>
    </row>
    <row r="66" spans="2:12" s="1" customFormat="1" ht="6.95" customHeight="1" x14ac:dyDescent="0.3">
      <c r="B66" s="57"/>
      <c r="C66" s="58"/>
      <c r="D66" s="58"/>
      <c r="E66" s="58"/>
      <c r="F66" s="58"/>
      <c r="G66" s="58"/>
      <c r="H66" s="58"/>
      <c r="I66" s="135"/>
      <c r="J66" s="58"/>
      <c r="K66" s="59"/>
    </row>
    <row r="70" spans="2:12" s="1" customFormat="1" ht="6.95" customHeight="1" x14ac:dyDescent="0.3">
      <c r="B70" s="60"/>
      <c r="C70" s="61"/>
      <c r="D70" s="61"/>
      <c r="E70" s="61"/>
      <c r="F70" s="61"/>
      <c r="G70" s="61"/>
      <c r="H70" s="61"/>
      <c r="I70" s="136"/>
      <c r="J70" s="61"/>
      <c r="K70" s="61"/>
      <c r="L70" s="42"/>
    </row>
    <row r="71" spans="2:12" s="1" customFormat="1" ht="36.950000000000003" customHeight="1" x14ac:dyDescent="0.3">
      <c r="B71" s="42"/>
      <c r="C71" s="62" t="s">
        <v>127</v>
      </c>
      <c r="I71" s="157"/>
      <c r="L71" s="42"/>
    </row>
    <row r="72" spans="2:12" s="1" customFormat="1" ht="6.95" customHeight="1" x14ac:dyDescent="0.3">
      <c r="B72" s="42"/>
      <c r="I72" s="157"/>
      <c r="L72" s="42"/>
    </row>
    <row r="73" spans="2:12" s="1" customFormat="1" ht="14.45" customHeight="1" x14ac:dyDescent="0.3">
      <c r="B73" s="42"/>
      <c r="C73" s="64" t="s">
        <v>19</v>
      </c>
      <c r="I73" s="157"/>
      <c r="L73" s="42"/>
    </row>
    <row r="74" spans="2:12" s="1" customFormat="1" ht="16.5" customHeight="1" x14ac:dyDescent="0.3">
      <c r="B74" s="42"/>
      <c r="E74" s="366" t="str">
        <f>E7</f>
        <v>Dostihová - Strakonická - Protihluková opatření</v>
      </c>
      <c r="F74" s="367"/>
      <c r="G74" s="367"/>
      <c r="H74" s="367"/>
      <c r="I74" s="157"/>
      <c r="L74" s="42"/>
    </row>
    <row r="75" spans="2:12" s="1" customFormat="1" ht="14.45" customHeight="1" x14ac:dyDescent="0.3">
      <c r="B75" s="42"/>
      <c r="C75" s="64" t="s">
        <v>115</v>
      </c>
      <c r="I75" s="157"/>
      <c r="L75" s="42"/>
    </row>
    <row r="76" spans="2:12" s="1" customFormat="1" ht="17.25" customHeight="1" x14ac:dyDescent="0.3">
      <c r="B76" s="42"/>
      <c r="E76" s="344" t="str">
        <f>E9</f>
        <v>SO 301 - Odvodnění komunikace</v>
      </c>
      <c r="F76" s="368"/>
      <c r="G76" s="368"/>
      <c r="H76" s="368"/>
      <c r="I76" s="157"/>
      <c r="L76" s="42"/>
    </row>
    <row r="77" spans="2:12" s="1" customFormat="1" ht="6.95" customHeight="1" x14ac:dyDescent="0.3">
      <c r="B77" s="42"/>
      <c r="I77" s="157"/>
      <c r="L77" s="42"/>
    </row>
    <row r="78" spans="2:12" s="1" customFormat="1" ht="18" customHeight="1" x14ac:dyDescent="0.3">
      <c r="B78" s="42"/>
      <c r="C78" s="64" t="s">
        <v>23</v>
      </c>
      <c r="F78" s="158" t="str">
        <f>F12</f>
        <v>Praha</v>
      </c>
      <c r="I78" s="159" t="s">
        <v>25</v>
      </c>
      <c r="J78" s="68" t="str">
        <f>IF(J12="","",J12)</f>
        <v>15. 10. 2018</v>
      </c>
      <c r="L78" s="42"/>
    </row>
    <row r="79" spans="2:12" s="1" customFormat="1" ht="6.95" customHeight="1" x14ac:dyDescent="0.3">
      <c r="B79" s="42"/>
      <c r="I79" s="157"/>
      <c r="L79" s="42"/>
    </row>
    <row r="80" spans="2:12" s="1" customFormat="1" ht="15" x14ac:dyDescent="0.3">
      <c r="B80" s="42"/>
      <c r="C80" s="64" t="s">
        <v>27</v>
      </c>
      <c r="F80" s="158" t="str">
        <f>E15</f>
        <v>TECHNICKÁ SPRÁVA KOMUNIKACÍ HL. M. PRAHY</v>
      </c>
      <c r="I80" s="159" t="s">
        <v>33</v>
      </c>
      <c r="J80" s="158" t="str">
        <f>E21</f>
        <v>NOVÁK &amp; PARTNER, s.r.o.</v>
      </c>
      <c r="L80" s="42"/>
    </row>
    <row r="81" spans="2:65" s="1" customFormat="1" ht="14.45" customHeight="1" x14ac:dyDescent="0.3">
      <c r="B81" s="42"/>
      <c r="C81" s="64" t="s">
        <v>31</v>
      </c>
      <c r="F81" s="158" t="str">
        <f>IF(E18="","",E18)</f>
        <v/>
      </c>
      <c r="I81" s="157"/>
      <c r="L81" s="42"/>
    </row>
    <row r="82" spans="2:65" s="1" customFormat="1" ht="10.35" customHeight="1" x14ac:dyDescent="0.3">
      <c r="B82" s="42"/>
      <c r="I82" s="157"/>
      <c r="L82" s="42"/>
    </row>
    <row r="83" spans="2:65" s="10" customFormat="1" ht="29.25" customHeight="1" x14ac:dyDescent="0.3">
      <c r="B83" s="160"/>
      <c r="C83" s="161" t="s">
        <v>128</v>
      </c>
      <c r="D83" s="162" t="s">
        <v>57</v>
      </c>
      <c r="E83" s="162" t="s">
        <v>53</v>
      </c>
      <c r="F83" s="162" t="s">
        <v>129</v>
      </c>
      <c r="G83" s="162" t="s">
        <v>130</v>
      </c>
      <c r="H83" s="162" t="s">
        <v>131</v>
      </c>
      <c r="I83" s="163" t="s">
        <v>132</v>
      </c>
      <c r="J83" s="162" t="s">
        <v>119</v>
      </c>
      <c r="K83" s="164" t="s">
        <v>133</v>
      </c>
      <c r="L83" s="160"/>
      <c r="M83" s="74" t="s">
        <v>134</v>
      </c>
      <c r="N83" s="75" t="s">
        <v>42</v>
      </c>
      <c r="O83" s="75" t="s">
        <v>135</v>
      </c>
      <c r="P83" s="75" t="s">
        <v>136</v>
      </c>
      <c r="Q83" s="75" t="s">
        <v>137</v>
      </c>
      <c r="R83" s="75" t="s">
        <v>138</v>
      </c>
      <c r="S83" s="75" t="s">
        <v>139</v>
      </c>
      <c r="T83" s="76" t="s">
        <v>140</v>
      </c>
    </row>
    <row r="84" spans="2:65" s="1" customFormat="1" ht="29.25" customHeight="1" x14ac:dyDescent="0.35">
      <c r="B84" s="42"/>
      <c r="C84" s="78" t="s">
        <v>120</v>
      </c>
      <c r="I84" s="157"/>
      <c r="J84" s="165">
        <f>BK84</f>
        <v>0</v>
      </c>
      <c r="L84" s="42"/>
      <c r="M84" s="77"/>
      <c r="N84" s="69"/>
      <c r="O84" s="69"/>
      <c r="P84" s="166">
        <f>P85</f>
        <v>0</v>
      </c>
      <c r="Q84" s="69"/>
      <c r="R84" s="166">
        <f>R85</f>
        <v>123.99359295000001</v>
      </c>
      <c r="S84" s="69"/>
      <c r="T84" s="167">
        <f>T85</f>
        <v>0.74575000000000002</v>
      </c>
      <c r="AT84" s="25" t="s">
        <v>71</v>
      </c>
      <c r="AU84" s="25" t="s">
        <v>121</v>
      </c>
      <c r="BK84" s="168">
        <f>BK85</f>
        <v>0</v>
      </c>
    </row>
    <row r="85" spans="2:65" s="11" customFormat="1" ht="37.35" customHeight="1" x14ac:dyDescent="0.35">
      <c r="B85" s="169"/>
      <c r="D85" s="170" t="s">
        <v>71</v>
      </c>
      <c r="E85" s="171" t="s">
        <v>221</v>
      </c>
      <c r="F85" s="171" t="s">
        <v>222</v>
      </c>
      <c r="I85" s="172"/>
      <c r="J85" s="173">
        <f>BK85</f>
        <v>0</v>
      </c>
      <c r="L85" s="169"/>
      <c r="M85" s="174"/>
      <c r="N85" s="175"/>
      <c r="O85" s="175"/>
      <c r="P85" s="176">
        <f>P86+P172+P181+P193+P258+P273+P284</f>
        <v>0</v>
      </c>
      <c r="Q85" s="175"/>
      <c r="R85" s="176">
        <f>R86+R172+R181+R193+R258+R273+R284</f>
        <v>123.99359295000001</v>
      </c>
      <c r="S85" s="175"/>
      <c r="T85" s="177">
        <f>T86+T172+T181+T193+T258+T273+T284</f>
        <v>0.74575000000000002</v>
      </c>
      <c r="AR85" s="170" t="s">
        <v>80</v>
      </c>
      <c r="AT85" s="178" t="s">
        <v>71</v>
      </c>
      <c r="AU85" s="178" t="s">
        <v>72</v>
      </c>
      <c r="AY85" s="170" t="s">
        <v>144</v>
      </c>
      <c r="BK85" s="179">
        <f>BK86+BK172+BK181+BK193+BK258+BK273+BK284</f>
        <v>0</v>
      </c>
    </row>
    <row r="86" spans="2:65" s="11" customFormat="1" ht="19.899999999999999" customHeight="1" x14ac:dyDescent="0.3">
      <c r="B86" s="169"/>
      <c r="D86" s="170" t="s">
        <v>71</v>
      </c>
      <c r="E86" s="180" t="s">
        <v>80</v>
      </c>
      <c r="F86" s="180" t="s">
        <v>223</v>
      </c>
      <c r="I86" s="172"/>
      <c r="J86" s="181">
        <f>BK86</f>
        <v>0</v>
      </c>
      <c r="L86" s="169"/>
      <c r="M86" s="174"/>
      <c r="N86" s="175"/>
      <c r="O86" s="175"/>
      <c r="P86" s="176">
        <f>SUM(P87:P171)</f>
        <v>0</v>
      </c>
      <c r="Q86" s="175"/>
      <c r="R86" s="176">
        <f>SUM(R87:R171)</f>
        <v>0.54778505</v>
      </c>
      <c r="S86" s="175"/>
      <c r="T86" s="177">
        <f>SUM(T87:T171)</f>
        <v>0</v>
      </c>
      <c r="AR86" s="170" t="s">
        <v>80</v>
      </c>
      <c r="AT86" s="178" t="s">
        <v>71</v>
      </c>
      <c r="AU86" s="178" t="s">
        <v>80</v>
      </c>
      <c r="AY86" s="170" t="s">
        <v>144</v>
      </c>
      <c r="BK86" s="179">
        <f>SUM(BK87:BK171)</f>
        <v>0</v>
      </c>
    </row>
    <row r="87" spans="2:65" s="1" customFormat="1" ht="16.5" customHeight="1" x14ac:dyDescent="0.3">
      <c r="B87" s="182"/>
      <c r="C87" s="183" t="s">
        <v>80</v>
      </c>
      <c r="D87" s="183" t="s">
        <v>147</v>
      </c>
      <c r="E87" s="184" t="s">
        <v>960</v>
      </c>
      <c r="F87" s="185" t="s">
        <v>961</v>
      </c>
      <c r="G87" s="186" t="s">
        <v>962</v>
      </c>
      <c r="H87" s="187">
        <v>240</v>
      </c>
      <c r="I87" s="188"/>
      <c r="J87" s="189">
        <f>ROUND(I87*H87,2)</f>
        <v>0</v>
      </c>
      <c r="K87" s="185" t="s">
        <v>227</v>
      </c>
      <c r="L87" s="42"/>
      <c r="M87" s="190" t="s">
        <v>5</v>
      </c>
      <c r="N87" s="191" t="s">
        <v>43</v>
      </c>
      <c r="O87" s="43"/>
      <c r="P87" s="192">
        <f>O87*H87</f>
        <v>0</v>
      </c>
      <c r="Q87" s="192">
        <v>0</v>
      </c>
      <c r="R87" s="192">
        <f>Q87*H87</f>
        <v>0</v>
      </c>
      <c r="S87" s="192">
        <v>0</v>
      </c>
      <c r="T87" s="193">
        <f>S87*H87</f>
        <v>0</v>
      </c>
      <c r="AR87" s="25" t="s">
        <v>161</v>
      </c>
      <c r="AT87" s="25" t="s">
        <v>147</v>
      </c>
      <c r="AU87" s="25" t="s">
        <v>82</v>
      </c>
      <c r="AY87" s="25" t="s">
        <v>144</v>
      </c>
      <c r="BE87" s="194">
        <f>IF(N87="základní",J87,0)</f>
        <v>0</v>
      </c>
      <c r="BF87" s="194">
        <f>IF(N87="snížená",J87,0)</f>
        <v>0</v>
      </c>
      <c r="BG87" s="194">
        <f>IF(N87="zákl. přenesená",J87,0)</f>
        <v>0</v>
      </c>
      <c r="BH87" s="194">
        <f>IF(N87="sníž. přenesená",J87,0)</f>
        <v>0</v>
      </c>
      <c r="BI87" s="194">
        <f>IF(N87="nulová",J87,0)</f>
        <v>0</v>
      </c>
      <c r="BJ87" s="25" t="s">
        <v>80</v>
      </c>
      <c r="BK87" s="194">
        <f>ROUND(I87*H87,2)</f>
        <v>0</v>
      </c>
      <c r="BL87" s="25" t="s">
        <v>161</v>
      </c>
      <c r="BM87" s="25" t="s">
        <v>1239</v>
      </c>
    </row>
    <row r="88" spans="2:65" s="1" customFormat="1" x14ac:dyDescent="0.3">
      <c r="B88" s="42"/>
      <c r="D88" s="195" t="s">
        <v>153</v>
      </c>
      <c r="F88" s="196" t="s">
        <v>964</v>
      </c>
      <c r="I88" s="157"/>
      <c r="L88" s="42"/>
      <c r="M88" s="197"/>
      <c r="N88" s="43"/>
      <c r="O88" s="43"/>
      <c r="P88" s="43"/>
      <c r="Q88" s="43"/>
      <c r="R88" s="43"/>
      <c r="S88" s="43"/>
      <c r="T88" s="71"/>
      <c r="AT88" s="25" t="s">
        <v>153</v>
      </c>
      <c r="AU88" s="25" t="s">
        <v>82</v>
      </c>
    </row>
    <row r="89" spans="2:65" s="12" customFormat="1" x14ac:dyDescent="0.3">
      <c r="B89" s="201"/>
      <c r="D89" s="195" t="s">
        <v>230</v>
      </c>
      <c r="E89" s="202" t="s">
        <v>5</v>
      </c>
      <c r="F89" s="203" t="s">
        <v>1240</v>
      </c>
      <c r="H89" s="204">
        <v>240</v>
      </c>
      <c r="I89" s="205"/>
      <c r="L89" s="201"/>
      <c r="M89" s="206"/>
      <c r="N89" s="207"/>
      <c r="O89" s="207"/>
      <c r="P89" s="207"/>
      <c r="Q89" s="207"/>
      <c r="R89" s="207"/>
      <c r="S89" s="207"/>
      <c r="T89" s="208"/>
      <c r="AT89" s="202" t="s">
        <v>230</v>
      </c>
      <c r="AU89" s="202" t="s">
        <v>82</v>
      </c>
      <c r="AV89" s="12" t="s">
        <v>82</v>
      </c>
      <c r="AW89" s="12" t="s">
        <v>35</v>
      </c>
      <c r="AX89" s="12" t="s">
        <v>80</v>
      </c>
      <c r="AY89" s="202" t="s">
        <v>144</v>
      </c>
    </row>
    <row r="90" spans="2:65" s="1" customFormat="1" ht="25.5" customHeight="1" x14ac:dyDescent="0.3">
      <c r="B90" s="182"/>
      <c r="C90" s="183" t="s">
        <v>82</v>
      </c>
      <c r="D90" s="183" t="s">
        <v>147</v>
      </c>
      <c r="E90" s="184" t="s">
        <v>966</v>
      </c>
      <c r="F90" s="185" t="s">
        <v>967</v>
      </c>
      <c r="G90" s="186" t="s">
        <v>968</v>
      </c>
      <c r="H90" s="187">
        <v>20</v>
      </c>
      <c r="I90" s="188"/>
      <c r="J90" s="189">
        <f>ROUND(I90*H90,2)</f>
        <v>0</v>
      </c>
      <c r="K90" s="185" t="s">
        <v>227</v>
      </c>
      <c r="L90" s="42"/>
      <c r="M90" s="190" t="s">
        <v>5</v>
      </c>
      <c r="N90" s="191" t="s">
        <v>43</v>
      </c>
      <c r="O90" s="43"/>
      <c r="P90" s="192">
        <f>O90*H90</f>
        <v>0</v>
      </c>
      <c r="Q90" s="192">
        <v>0</v>
      </c>
      <c r="R90" s="192">
        <f>Q90*H90</f>
        <v>0</v>
      </c>
      <c r="S90" s="192">
        <v>0</v>
      </c>
      <c r="T90" s="193">
        <f>S90*H90</f>
        <v>0</v>
      </c>
      <c r="AR90" s="25" t="s">
        <v>161</v>
      </c>
      <c r="AT90" s="25" t="s">
        <v>147</v>
      </c>
      <c r="AU90" s="25" t="s">
        <v>82</v>
      </c>
      <c r="AY90" s="25" t="s">
        <v>144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25" t="s">
        <v>80</v>
      </c>
      <c r="BK90" s="194">
        <f>ROUND(I90*H90,2)</f>
        <v>0</v>
      </c>
      <c r="BL90" s="25" t="s">
        <v>161</v>
      </c>
      <c r="BM90" s="25" t="s">
        <v>1241</v>
      </c>
    </row>
    <row r="91" spans="2:65" s="1" customFormat="1" ht="27" x14ac:dyDescent="0.3">
      <c r="B91" s="42"/>
      <c r="D91" s="195" t="s">
        <v>153</v>
      </c>
      <c r="F91" s="196" t="s">
        <v>970</v>
      </c>
      <c r="I91" s="157"/>
      <c r="L91" s="42"/>
      <c r="M91" s="197"/>
      <c r="N91" s="43"/>
      <c r="O91" s="43"/>
      <c r="P91" s="43"/>
      <c r="Q91" s="43"/>
      <c r="R91" s="43"/>
      <c r="S91" s="43"/>
      <c r="T91" s="71"/>
      <c r="AT91" s="25" t="s">
        <v>153</v>
      </c>
      <c r="AU91" s="25" t="s">
        <v>82</v>
      </c>
    </row>
    <row r="92" spans="2:65" s="12" customFormat="1" x14ac:dyDescent="0.3">
      <c r="B92" s="201"/>
      <c r="D92" s="195" t="s">
        <v>230</v>
      </c>
      <c r="E92" s="202" t="s">
        <v>5</v>
      </c>
      <c r="F92" s="203" t="s">
        <v>1242</v>
      </c>
      <c r="H92" s="204">
        <v>20</v>
      </c>
      <c r="I92" s="205"/>
      <c r="L92" s="201"/>
      <c r="M92" s="206"/>
      <c r="N92" s="207"/>
      <c r="O92" s="207"/>
      <c r="P92" s="207"/>
      <c r="Q92" s="207"/>
      <c r="R92" s="207"/>
      <c r="S92" s="207"/>
      <c r="T92" s="208"/>
      <c r="AT92" s="202" t="s">
        <v>230</v>
      </c>
      <c r="AU92" s="202" t="s">
        <v>82</v>
      </c>
      <c r="AV92" s="12" t="s">
        <v>82</v>
      </c>
      <c r="AW92" s="12" t="s">
        <v>35</v>
      </c>
      <c r="AX92" s="12" t="s">
        <v>80</v>
      </c>
      <c r="AY92" s="202" t="s">
        <v>144</v>
      </c>
    </row>
    <row r="93" spans="2:65" s="1" customFormat="1" ht="16.5" customHeight="1" x14ac:dyDescent="0.3">
      <c r="B93" s="182"/>
      <c r="C93" s="183" t="s">
        <v>157</v>
      </c>
      <c r="D93" s="183" t="s">
        <v>147</v>
      </c>
      <c r="E93" s="184" t="s">
        <v>972</v>
      </c>
      <c r="F93" s="185" t="s">
        <v>973</v>
      </c>
      <c r="G93" s="186" t="s">
        <v>289</v>
      </c>
      <c r="H93" s="187">
        <v>181.31200000000001</v>
      </c>
      <c r="I93" s="188"/>
      <c r="J93" s="189">
        <f>ROUND(I93*H93,2)</f>
        <v>0</v>
      </c>
      <c r="K93" s="185" t="s">
        <v>227</v>
      </c>
      <c r="L93" s="42"/>
      <c r="M93" s="190" t="s">
        <v>5</v>
      </c>
      <c r="N93" s="191" t="s">
        <v>43</v>
      </c>
      <c r="O93" s="43"/>
      <c r="P93" s="192">
        <f>O93*H93</f>
        <v>0</v>
      </c>
      <c r="Q93" s="192">
        <v>0</v>
      </c>
      <c r="R93" s="192">
        <f>Q93*H93</f>
        <v>0</v>
      </c>
      <c r="S93" s="192">
        <v>0</v>
      </c>
      <c r="T93" s="193">
        <f>S93*H93</f>
        <v>0</v>
      </c>
      <c r="AR93" s="25" t="s">
        <v>161</v>
      </c>
      <c r="AT93" s="25" t="s">
        <v>147</v>
      </c>
      <c r="AU93" s="25" t="s">
        <v>82</v>
      </c>
      <c r="AY93" s="25" t="s">
        <v>144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25" t="s">
        <v>80</v>
      </c>
      <c r="BK93" s="194">
        <f>ROUND(I93*H93,2)</f>
        <v>0</v>
      </c>
      <c r="BL93" s="25" t="s">
        <v>161</v>
      </c>
      <c r="BM93" s="25" t="s">
        <v>1243</v>
      </c>
    </row>
    <row r="94" spans="2:65" s="1" customFormat="1" ht="27" x14ac:dyDescent="0.3">
      <c r="B94" s="42"/>
      <c r="D94" s="195" t="s">
        <v>153</v>
      </c>
      <c r="F94" s="196" t="s">
        <v>975</v>
      </c>
      <c r="I94" s="157"/>
      <c r="L94" s="42"/>
      <c r="M94" s="197"/>
      <c r="N94" s="43"/>
      <c r="O94" s="43"/>
      <c r="P94" s="43"/>
      <c r="Q94" s="43"/>
      <c r="R94" s="43"/>
      <c r="S94" s="43"/>
      <c r="T94" s="71"/>
      <c r="AT94" s="25" t="s">
        <v>153</v>
      </c>
      <c r="AU94" s="25" t="s">
        <v>82</v>
      </c>
    </row>
    <row r="95" spans="2:65" s="14" customFormat="1" x14ac:dyDescent="0.3">
      <c r="B95" s="228"/>
      <c r="D95" s="195" t="s">
        <v>230</v>
      </c>
      <c r="E95" s="229" t="s">
        <v>5</v>
      </c>
      <c r="F95" s="230" t="s">
        <v>1244</v>
      </c>
      <c r="H95" s="229" t="s">
        <v>5</v>
      </c>
      <c r="I95" s="231"/>
      <c r="L95" s="228"/>
      <c r="M95" s="232"/>
      <c r="N95" s="233"/>
      <c r="O95" s="233"/>
      <c r="P95" s="233"/>
      <c r="Q95" s="233"/>
      <c r="R95" s="233"/>
      <c r="S95" s="233"/>
      <c r="T95" s="234"/>
      <c r="AT95" s="229" t="s">
        <v>230</v>
      </c>
      <c r="AU95" s="229" t="s">
        <v>82</v>
      </c>
      <c r="AV95" s="14" t="s">
        <v>80</v>
      </c>
      <c r="AW95" s="14" t="s">
        <v>35</v>
      </c>
      <c r="AX95" s="14" t="s">
        <v>72</v>
      </c>
      <c r="AY95" s="229" t="s">
        <v>144</v>
      </c>
    </row>
    <row r="96" spans="2:65" s="12" customFormat="1" x14ac:dyDescent="0.3">
      <c r="B96" s="201"/>
      <c r="D96" s="195" t="s">
        <v>230</v>
      </c>
      <c r="E96" s="202" t="s">
        <v>5</v>
      </c>
      <c r="F96" s="203" t="s">
        <v>1245</v>
      </c>
      <c r="H96" s="204">
        <v>71.406999999999996</v>
      </c>
      <c r="I96" s="205"/>
      <c r="L96" s="201"/>
      <c r="M96" s="206"/>
      <c r="N96" s="207"/>
      <c r="O96" s="207"/>
      <c r="P96" s="207"/>
      <c r="Q96" s="207"/>
      <c r="R96" s="207"/>
      <c r="S96" s="207"/>
      <c r="T96" s="208"/>
      <c r="AT96" s="202" t="s">
        <v>230</v>
      </c>
      <c r="AU96" s="202" t="s">
        <v>82</v>
      </c>
      <c r="AV96" s="12" t="s">
        <v>82</v>
      </c>
      <c r="AW96" s="12" t="s">
        <v>35</v>
      </c>
      <c r="AX96" s="12" t="s">
        <v>72</v>
      </c>
      <c r="AY96" s="202" t="s">
        <v>144</v>
      </c>
    </row>
    <row r="97" spans="2:65" s="12" customFormat="1" x14ac:dyDescent="0.3">
      <c r="B97" s="201"/>
      <c r="D97" s="195" t="s">
        <v>230</v>
      </c>
      <c r="E97" s="202" t="s">
        <v>5</v>
      </c>
      <c r="F97" s="203" t="s">
        <v>1246</v>
      </c>
      <c r="H97" s="204">
        <v>133.87899999999999</v>
      </c>
      <c r="I97" s="205"/>
      <c r="L97" s="201"/>
      <c r="M97" s="206"/>
      <c r="N97" s="207"/>
      <c r="O97" s="207"/>
      <c r="P97" s="207"/>
      <c r="Q97" s="207"/>
      <c r="R97" s="207"/>
      <c r="S97" s="207"/>
      <c r="T97" s="208"/>
      <c r="AT97" s="202" t="s">
        <v>230</v>
      </c>
      <c r="AU97" s="202" t="s">
        <v>82</v>
      </c>
      <c r="AV97" s="12" t="s">
        <v>82</v>
      </c>
      <c r="AW97" s="12" t="s">
        <v>35</v>
      </c>
      <c r="AX97" s="12" t="s">
        <v>72</v>
      </c>
      <c r="AY97" s="202" t="s">
        <v>144</v>
      </c>
    </row>
    <row r="98" spans="2:65" s="12" customFormat="1" x14ac:dyDescent="0.3">
      <c r="B98" s="201"/>
      <c r="D98" s="195" t="s">
        <v>230</v>
      </c>
      <c r="E98" s="202" t="s">
        <v>5</v>
      </c>
      <c r="F98" s="203" t="s">
        <v>1247</v>
      </c>
      <c r="H98" s="204">
        <v>119.131</v>
      </c>
      <c r="I98" s="205"/>
      <c r="L98" s="201"/>
      <c r="M98" s="206"/>
      <c r="N98" s="207"/>
      <c r="O98" s="207"/>
      <c r="P98" s="207"/>
      <c r="Q98" s="207"/>
      <c r="R98" s="207"/>
      <c r="S98" s="207"/>
      <c r="T98" s="208"/>
      <c r="AT98" s="202" t="s">
        <v>230</v>
      </c>
      <c r="AU98" s="202" t="s">
        <v>82</v>
      </c>
      <c r="AV98" s="12" t="s">
        <v>82</v>
      </c>
      <c r="AW98" s="12" t="s">
        <v>35</v>
      </c>
      <c r="AX98" s="12" t="s">
        <v>72</v>
      </c>
      <c r="AY98" s="202" t="s">
        <v>144</v>
      </c>
    </row>
    <row r="99" spans="2:65" s="12" customFormat="1" x14ac:dyDescent="0.3">
      <c r="B99" s="201"/>
      <c r="D99" s="195" t="s">
        <v>230</v>
      </c>
      <c r="E99" s="202" t="s">
        <v>5</v>
      </c>
      <c r="F99" s="203" t="s">
        <v>1248</v>
      </c>
      <c r="H99" s="204">
        <v>2.7069999999999999</v>
      </c>
      <c r="I99" s="205"/>
      <c r="L99" s="201"/>
      <c r="M99" s="206"/>
      <c r="N99" s="207"/>
      <c r="O99" s="207"/>
      <c r="P99" s="207"/>
      <c r="Q99" s="207"/>
      <c r="R99" s="207"/>
      <c r="S99" s="207"/>
      <c r="T99" s="208"/>
      <c r="AT99" s="202" t="s">
        <v>230</v>
      </c>
      <c r="AU99" s="202" t="s">
        <v>82</v>
      </c>
      <c r="AV99" s="12" t="s">
        <v>82</v>
      </c>
      <c r="AW99" s="12" t="s">
        <v>35</v>
      </c>
      <c r="AX99" s="12" t="s">
        <v>72</v>
      </c>
      <c r="AY99" s="202" t="s">
        <v>144</v>
      </c>
    </row>
    <row r="100" spans="2:65" s="12" customFormat="1" x14ac:dyDescent="0.3">
      <c r="B100" s="201"/>
      <c r="D100" s="195" t="s">
        <v>230</v>
      </c>
      <c r="E100" s="202" t="s">
        <v>5</v>
      </c>
      <c r="F100" s="203" t="s">
        <v>1249</v>
      </c>
      <c r="H100" s="204">
        <v>2.3039999999999998</v>
      </c>
      <c r="I100" s="205"/>
      <c r="L100" s="201"/>
      <c r="M100" s="206"/>
      <c r="N100" s="207"/>
      <c r="O100" s="207"/>
      <c r="P100" s="207"/>
      <c r="Q100" s="207"/>
      <c r="R100" s="207"/>
      <c r="S100" s="207"/>
      <c r="T100" s="208"/>
      <c r="AT100" s="202" t="s">
        <v>230</v>
      </c>
      <c r="AU100" s="202" t="s">
        <v>82</v>
      </c>
      <c r="AV100" s="12" t="s">
        <v>82</v>
      </c>
      <c r="AW100" s="12" t="s">
        <v>35</v>
      </c>
      <c r="AX100" s="12" t="s">
        <v>72</v>
      </c>
      <c r="AY100" s="202" t="s">
        <v>144</v>
      </c>
    </row>
    <row r="101" spans="2:65" s="12" customFormat="1" x14ac:dyDescent="0.3">
      <c r="B101" s="201"/>
      <c r="D101" s="195" t="s">
        <v>230</v>
      </c>
      <c r="E101" s="202" t="s">
        <v>5</v>
      </c>
      <c r="F101" s="203" t="s">
        <v>1250</v>
      </c>
      <c r="H101" s="204">
        <v>108.6</v>
      </c>
      <c r="I101" s="205"/>
      <c r="L101" s="201"/>
      <c r="M101" s="206"/>
      <c r="N101" s="207"/>
      <c r="O101" s="207"/>
      <c r="P101" s="207"/>
      <c r="Q101" s="207"/>
      <c r="R101" s="207"/>
      <c r="S101" s="207"/>
      <c r="T101" s="208"/>
      <c r="AT101" s="202" t="s">
        <v>230</v>
      </c>
      <c r="AU101" s="202" t="s">
        <v>82</v>
      </c>
      <c r="AV101" s="12" t="s">
        <v>82</v>
      </c>
      <c r="AW101" s="12" t="s">
        <v>35</v>
      </c>
      <c r="AX101" s="12" t="s">
        <v>72</v>
      </c>
      <c r="AY101" s="202" t="s">
        <v>144</v>
      </c>
    </row>
    <row r="102" spans="2:65" s="14" customFormat="1" x14ac:dyDescent="0.3">
      <c r="B102" s="228"/>
      <c r="D102" s="195" t="s">
        <v>230</v>
      </c>
      <c r="E102" s="229" t="s">
        <v>5</v>
      </c>
      <c r="F102" s="230" t="s">
        <v>1251</v>
      </c>
      <c r="H102" s="229" t="s">
        <v>5</v>
      </c>
      <c r="I102" s="231"/>
      <c r="L102" s="228"/>
      <c r="M102" s="232"/>
      <c r="N102" s="233"/>
      <c r="O102" s="233"/>
      <c r="P102" s="233"/>
      <c r="Q102" s="233"/>
      <c r="R102" s="233"/>
      <c r="S102" s="233"/>
      <c r="T102" s="234"/>
      <c r="AT102" s="229" t="s">
        <v>230</v>
      </c>
      <c r="AU102" s="229" t="s">
        <v>82</v>
      </c>
      <c r="AV102" s="14" t="s">
        <v>80</v>
      </c>
      <c r="AW102" s="14" t="s">
        <v>35</v>
      </c>
      <c r="AX102" s="14" t="s">
        <v>72</v>
      </c>
      <c r="AY102" s="229" t="s">
        <v>144</v>
      </c>
    </row>
    <row r="103" spans="2:65" s="12" customFormat="1" x14ac:dyDescent="0.3">
      <c r="B103" s="201"/>
      <c r="D103" s="195" t="s">
        <v>230</v>
      </c>
      <c r="E103" s="202" t="s">
        <v>5</v>
      </c>
      <c r="F103" s="203" t="s">
        <v>1252</v>
      </c>
      <c r="H103" s="204">
        <v>-75.405000000000001</v>
      </c>
      <c r="I103" s="205"/>
      <c r="L103" s="201"/>
      <c r="M103" s="206"/>
      <c r="N103" s="207"/>
      <c r="O103" s="207"/>
      <c r="P103" s="207"/>
      <c r="Q103" s="207"/>
      <c r="R103" s="207"/>
      <c r="S103" s="207"/>
      <c r="T103" s="208"/>
      <c r="AT103" s="202" t="s">
        <v>230</v>
      </c>
      <c r="AU103" s="202" t="s">
        <v>82</v>
      </c>
      <c r="AV103" s="12" t="s">
        <v>82</v>
      </c>
      <c r="AW103" s="12" t="s">
        <v>35</v>
      </c>
      <c r="AX103" s="12" t="s">
        <v>72</v>
      </c>
      <c r="AY103" s="202" t="s">
        <v>144</v>
      </c>
    </row>
    <row r="104" spans="2:65" s="13" customFormat="1" x14ac:dyDescent="0.3">
      <c r="B104" s="209"/>
      <c r="D104" s="195" t="s">
        <v>230</v>
      </c>
      <c r="E104" s="210" t="s">
        <v>5</v>
      </c>
      <c r="F104" s="211" t="s">
        <v>242</v>
      </c>
      <c r="H104" s="212">
        <v>362.62299999999999</v>
      </c>
      <c r="I104" s="213"/>
      <c r="L104" s="209"/>
      <c r="M104" s="214"/>
      <c r="N104" s="215"/>
      <c r="O104" s="215"/>
      <c r="P104" s="215"/>
      <c r="Q104" s="215"/>
      <c r="R104" s="215"/>
      <c r="S104" s="215"/>
      <c r="T104" s="216"/>
      <c r="AT104" s="210" t="s">
        <v>230</v>
      </c>
      <c r="AU104" s="210" t="s">
        <v>82</v>
      </c>
      <c r="AV104" s="13" t="s">
        <v>161</v>
      </c>
      <c r="AW104" s="13" t="s">
        <v>35</v>
      </c>
      <c r="AX104" s="13" t="s">
        <v>72</v>
      </c>
      <c r="AY104" s="210" t="s">
        <v>144</v>
      </c>
    </row>
    <row r="105" spans="2:65" s="12" customFormat="1" x14ac:dyDescent="0.3">
      <c r="B105" s="201"/>
      <c r="D105" s="195" t="s">
        <v>230</v>
      </c>
      <c r="E105" s="202" t="s">
        <v>5</v>
      </c>
      <c r="F105" s="203" t="s">
        <v>1253</v>
      </c>
      <c r="H105" s="204">
        <v>181.31200000000001</v>
      </c>
      <c r="I105" s="205"/>
      <c r="L105" s="201"/>
      <c r="M105" s="206"/>
      <c r="N105" s="207"/>
      <c r="O105" s="207"/>
      <c r="P105" s="207"/>
      <c r="Q105" s="207"/>
      <c r="R105" s="207"/>
      <c r="S105" s="207"/>
      <c r="T105" s="208"/>
      <c r="AT105" s="202" t="s">
        <v>230</v>
      </c>
      <c r="AU105" s="202" t="s">
        <v>82</v>
      </c>
      <c r="AV105" s="12" t="s">
        <v>82</v>
      </c>
      <c r="AW105" s="12" t="s">
        <v>35</v>
      </c>
      <c r="AX105" s="12" t="s">
        <v>80</v>
      </c>
      <c r="AY105" s="202" t="s">
        <v>144</v>
      </c>
    </row>
    <row r="106" spans="2:65" s="1" customFormat="1" ht="16.5" customHeight="1" x14ac:dyDescent="0.3">
      <c r="B106" s="182"/>
      <c r="C106" s="183" t="s">
        <v>161</v>
      </c>
      <c r="D106" s="183" t="s">
        <v>147</v>
      </c>
      <c r="E106" s="184" t="s">
        <v>978</v>
      </c>
      <c r="F106" s="185" t="s">
        <v>979</v>
      </c>
      <c r="G106" s="186" t="s">
        <v>289</v>
      </c>
      <c r="H106" s="187">
        <v>54.393999999999998</v>
      </c>
      <c r="I106" s="188"/>
      <c r="J106" s="189">
        <f>ROUND(I106*H106,2)</f>
        <v>0</v>
      </c>
      <c r="K106" s="185" t="s">
        <v>227</v>
      </c>
      <c r="L106" s="42"/>
      <c r="M106" s="190" t="s">
        <v>5</v>
      </c>
      <c r="N106" s="191" t="s">
        <v>43</v>
      </c>
      <c r="O106" s="43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AR106" s="25" t="s">
        <v>161</v>
      </c>
      <c r="AT106" s="25" t="s">
        <v>147</v>
      </c>
      <c r="AU106" s="25" t="s">
        <v>82</v>
      </c>
      <c r="AY106" s="25" t="s">
        <v>144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25" t="s">
        <v>80</v>
      </c>
      <c r="BK106" s="194">
        <f>ROUND(I106*H106,2)</f>
        <v>0</v>
      </c>
      <c r="BL106" s="25" t="s">
        <v>161</v>
      </c>
      <c r="BM106" s="25" t="s">
        <v>1254</v>
      </c>
    </row>
    <row r="107" spans="2:65" s="1" customFormat="1" ht="27" x14ac:dyDescent="0.3">
      <c r="B107" s="42"/>
      <c r="D107" s="195" t="s">
        <v>153</v>
      </c>
      <c r="F107" s="196" t="s">
        <v>981</v>
      </c>
      <c r="I107" s="157"/>
      <c r="L107" s="42"/>
      <c r="M107" s="197"/>
      <c r="N107" s="43"/>
      <c r="O107" s="43"/>
      <c r="P107" s="43"/>
      <c r="Q107" s="43"/>
      <c r="R107" s="43"/>
      <c r="S107" s="43"/>
      <c r="T107" s="71"/>
      <c r="AT107" s="25" t="s">
        <v>153</v>
      </c>
      <c r="AU107" s="25" t="s">
        <v>82</v>
      </c>
    </row>
    <row r="108" spans="2:65" s="12" customFormat="1" x14ac:dyDescent="0.3">
      <c r="B108" s="201"/>
      <c r="D108" s="195" t="s">
        <v>230</v>
      </c>
      <c r="E108" s="202" t="s">
        <v>5</v>
      </c>
      <c r="F108" s="203" t="s">
        <v>1255</v>
      </c>
      <c r="H108" s="204">
        <v>54.393999999999998</v>
      </c>
      <c r="I108" s="205"/>
      <c r="L108" s="201"/>
      <c r="M108" s="206"/>
      <c r="N108" s="207"/>
      <c r="O108" s="207"/>
      <c r="P108" s="207"/>
      <c r="Q108" s="207"/>
      <c r="R108" s="207"/>
      <c r="S108" s="207"/>
      <c r="T108" s="208"/>
      <c r="AT108" s="202" t="s">
        <v>230</v>
      </c>
      <c r="AU108" s="202" t="s">
        <v>82</v>
      </c>
      <c r="AV108" s="12" t="s">
        <v>82</v>
      </c>
      <c r="AW108" s="12" t="s">
        <v>35</v>
      </c>
      <c r="AX108" s="12" t="s">
        <v>80</v>
      </c>
      <c r="AY108" s="202" t="s">
        <v>144</v>
      </c>
    </row>
    <row r="109" spans="2:65" s="1" customFormat="1" ht="16.5" customHeight="1" x14ac:dyDescent="0.3">
      <c r="B109" s="182"/>
      <c r="C109" s="183" t="s">
        <v>143</v>
      </c>
      <c r="D109" s="183" t="s">
        <v>147</v>
      </c>
      <c r="E109" s="184" t="s">
        <v>983</v>
      </c>
      <c r="F109" s="185" t="s">
        <v>984</v>
      </c>
      <c r="G109" s="186" t="s">
        <v>289</v>
      </c>
      <c r="H109" s="187">
        <v>181.31200000000001</v>
      </c>
      <c r="I109" s="188"/>
      <c r="J109" s="189">
        <f>ROUND(I109*H109,2)</f>
        <v>0</v>
      </c>
      <c r="K109" s="185" t="s">
        <v>227</v>
      </c>
      <c r="L109" s="42"/>
      <c r="M109" s="190" t="s">
        <v>5</v>
      </c>
      <c r="N109" s="191" t="s">
        <v>43</v>
      </c>
      <c r="O109" s="43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25" t="s">
        <v>161</v>
      </c>
      <c r="AT109" s="25" t="s">
        <v>147</v>
      </c>
      <c r="AU109" s="25" t="s">
        <v>82</v>
      </c>
      <c r="AY109" s="25" t="s">
        <v>144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5" t="s">
        <v>80</v>
      </c>
      <c r="BK109" s="194">
        <f>ROUND(I109*H109,2)</f>
        <v>0</v>
      </c>
      <c r="BL109" s="25" t="s">
        <v>161</v>
      </c>
      <c r="BM109" s="25" t="s">
        <v>1256</v>
      </c>
    </row>
    <row r="110" spans="2:65" s="1" customFormat="1" ht="27" x14ac:dyDescent="0.3">
      <c r="B110" s="42"/>
      <c r="D110" s="195" t="s">
        <v>153</v>
      </c>
      <c r="F110" s="196" t="s">
        <v>986</v>
      </c>
      <c r="I110" s="157"/>
      <c r="L110" s="42"/>
      <c r="M110" s="197"/>
      <c r="N110" s="43"/>
      <c r="O110" s="43"/>
      <c r="P110" s="43"/>
      <c r="Q110" s="43"/>
      <c r="R110" s="43"/>
      <c r="S110" s="43"/>
      <c r="T110" s="71"/>
      <c r="AT110" s="25" t="s">
        <v>153</v>
      </c>
      <c r="AU110" s="25" t="s">
        <v>82</v>
      </c>
    </row>
    <row r="111" spans="2:65" s="12" customFormat="1" x14ac:dyDescent="0.3">
      <c r="B111" s="201"/>
      <c r="D111" s="195" t="s">
        <v>230</v>
      </c>
      <c r="E111" s="202" t="s">
        <v>5</v>
      </c>
      <c r="F111" s="203" t="s">
        <v>1257</v>
      </c>
      <c r="H111" s="204">
        <v>181.31200000000001</v>
      </c>
      <c r="I111" s="205"/>
      <c r="L111" s="201"/>
      <c r="M111" s="206"/>
      <c r="N111" s="207"/>
      <c r="O111" s="207"/>
      <c r="P111" s="207"/>
      <c r="Q111" s="207"/>
      <c r="R111" s="207"/>
      <c r="S111" s="207"/>
      <c r="T111" s="208"/>
      <c r="AT111" s="202" t="s">
        <v>230</v>
      </c>
      <c r="AU111" s="202" t="s">
        <v>82</v>
      </c>
      <c r="AV111" s="12" t="s">
        <v>82</v>
      </c>
      <c r="AW111" s="12" t="s">
        <v>35</v>
      </c>
      <c r="AX111" s="12" t="s">
        <v>80</v>
      </c>
      <c r="AY111" s="202" t="s">
        <v>144</v>
      </c>
    </row>
    <row r="112" spans="2:65" s="1" customFormat="1" ht="16.5" customHeight="1" x14ac:dyDescent="0.3">
      <c r="B112" s="182"/>
      <c r="C112" s="183" t="s">
        <v>168</v>
      </c>
      <c r="D112" s="183" t="s">
        <v>147</v>
      </c>
      <c r="E112" s="184" t="s">
        <v>988</v>
      </c>
      <c r="F112" s="185" t="s">
        <v>989</v>
      </c>
      <c r="G112" s="186" t="s">
        <v>289</v>
      </c>
      <c r="H112" s="187">
        <v>54.393999999999998</v>
      </c>
      <c r="I112" s="188"/>
      <c r="J112" s="189">
        <f>ROUND(I112*H112,2)</f>
        <v>0</v>
      </c>
      <c r="K112" s="185" t="s">
        <v>227</v>
      </c>
      <c r="L112" s="42"/>
      <c r="M112" s="190" t="s">
        <v>5</v>
      </c>
      <c r="N112" s="191" t="s">
        <v>43</v>
      </c>
      <c r="O112" s="43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25" t="s">
        <v>161</v>
      </c>
      <c r="AT112" s="25" t="s">
        <v>147</v>
      </c>
      <c r="AU112" s="25" t="s">
        <v>82</v>
      </c>
      <c r="AY112" s="25" t="s">
        <v>144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25" t="s">
        <v>80</v>
      </c>
      <c r="BK112" s="194">
        <f>ROUND(I112*H112,2)</f>
        <v>0</v>
      </c>
      <c r="BL112" s="25" t="s">
        <v>161</v>
      </c>
      <c r="BM112" s="25" t="s">
        <v>1258</v>
      </c>
    </row>
    <row r="113" spans="2:65" s="1" customFormat="1" ht="27" x14ac:dyDescent="0.3">
      <c r="B113" s="42"/>
      <c r="D113" s="195" t="s">
        <v>153</v>
      </c>
      <c r="F113" s="196" t="s">
        <v>991</v>
      </c>
      <c r="I113" s="157"/>
      <c r="L113" s="42"/>
      <c r="M113" s="197"/>
      <c r="N113" s="43"/>
      <c r="O113" s="43"/>
      <c r="P113" s="43"/>
      <c r="Q113" s="43"/>
      <c r="R113" s="43"/>
      <c r="S113" s="43"/>
      <c r="T113" s="71"/>
      <c r="AT113" s="25" t="s">
        <v>153</v>
      </c>
      <c r="AU113" s="25" t="s">
        <v>82</v>
      </c>
    </row>
    <row r="114" spans="2:65" s="12" customFormat="1" x14ac:dyDescent="0.3">
      <c r="B114" s="201"/>
      <c r="D114" s="195" t="s">
        <v>230</v>
      </c>
      <c r="E114" s="202" t="s">
        <v>5</v>
      </c>
      <c r="F114" s="203" t="s">
        <v>1259</v>
      </c>
      <c r="H114" s="204">
        <v>54.393999999999998</v>
      </c>
      <c r="I114" s="205"/>
      <c r="L114" s="201"/>
      <c r="M114" s="206"/>
      <c r="N114" s="207"/>
      <c r="O114" s="207"/>
      <c r="P114" s="207"/>
      <c r="Q114" s="207"/>
      <c r="R114" s="207"/>
      <c r="S114" s="207"/>
      <c r="T114" s="208"/>
      <c r="AT114" s="202" t="s">
        <v>230</v>
      </c>
      <c r="AU114" s="202" t="s">
        <v>82</v>
      </c>
      <c r="AV114" s="12" t="s">
        <v>82</v>
      </c>
      <c r="AW114" s="12" t="s">
        <v>35</v>
      </c>
      <c r="AX114" s="12" t="s">
        <v>80</v>
      </c>
      <c r="AY114" s="202" t="s">
        <v>144</v>
      </c>
    </row>
    <row r="115" spans="2:65" s="1" customFormat="1" ht="16.5" customHeight="1" x14ac:dyDescent="0.3">
      <c r="B115" s="182"/>
      <c r="C115" s="183" t="s">
        <v>172</v>
      </c>
      <c r="D115" s="183" t="s">
        <v>147</v>
      </c>
      <c r="E115" s="184" t="s">
        <v>1260</v>
      </c>
      <c r="F115" s="185" t="s">
        <v>1261</v>
      </c>
      <c r="G115" s="186" t="s">
        <v>226</v>
      </c>
      <c r="H115" s="187">
        <v>644.45299999999997</v>
      </c>
      <c r="I115" s="188"/>
      <c r="J115" s="189">
        <f>ROUND(I115*H115,2)</f>
        <v>0</v>
      </c>
      <c r="K115" s="185" t="s">
        <v>227</v>
      </c>
      <c r="L115" s="42"/>
      <c r="M115" s="190" t="s">
        <v>5</v>
      </c>
      <c r="N115" s="191" t="s">
        <v>43</v>
      </c>
      <c r="O115" s="43"/>
      <c r="P115" s="192">
        <f>O115*H115</f>
        <v>0</v>
      </c>
      <c r="Q115" s="192">
        <v>8.4999999999999995E-4</v>
      </c>
      <c r="R115" s="192">
        <f>Q115*H115</f>
        <v>0.54778505</v>
      </c>
      <c r="S115" s="192">
        <v>0</v>
      </c>
      <c r="T115" s="193">
        <f>S115*H115</f>
        <v>0</v>
      </c>
      <c r="AR115" s="25" t="s">
        <v>161</v>
      </c>
      <c r="AT115" s="25" t="s">
        <v>147</v>
      </c>
      <c r="AU115" s="25" t="s">
        <v>82</v>
      </c>
      <c r="AY115" s="25" t="s">
        <v>144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5" t="s">
        <v>80</v>
      </c>
      <c r="BK115" s="194">
        <f>ROUND(I115*H115,2)</f>
        <v>0</v>
      </c>
      <c r="BL115" s="25" t="s">
        <v>161</v>
      </c>
      <c r="BM115" s="25" t="s">
        <v>1262</v>
      </c>
    </row>
    <row r="116" spans="2:65" s="1" customFormat="1" ht="27" x14ac:dyDescent="0.3">
      <c r="B116" s="42"/>
      <c r="D116" s="195" t="s">
        <v>153</v>
      </c>
      <c r="F116" s="196" t="s">
        <v>1263</v>
      </c>
      <c r="I116" s="157"/>
      <c r="L116" s="42"/>
      <c r="M116" s="197"/>
      <c r="N116" s="43"/>
      <c r="O116" s="43"/>
      <c r="P116" s="43"/>
      <c r="Q116" s="43"/>
      <c r="R116" s="43"/>
      <c r="S116" s="43"/>
      <c r="T116" s="71"/>
      <c r="AT116" s="25" t="s">
        <v>153</v>
      </c>
      <c r="AU116" s="25" t="s">
        <v>82</v>
      </c>
    </row>
    <row r="117" spans="2:65" s="14" customFormat="1" x14ac:dyDescent="0.3">
      <c r="B117" s="228"/>
      <c r="D117" s="195" t="s">
        <v>230</v>
      </c>
      <c r="E117" s="229" t="s">
        <v>5</v>
      </c>
      <c r="F117" s="230" t="s">
        <v>1244</v>
      </c>
      <c r="H117" s="229" t="s">
        <v>5</v>
      </c>
      <c r="I117" s="231"/>
      <c r="L117" s="228"/>
      <c r="M117" s="232"/>
      <c r="N117" s="233"/>
      <c r="O117" s="233"/>
      <c r="P117" s="233"/>
      <c r="Q117" s="233"/>
      <c r="R117" s="233"/>
      <c r="S117" s="233"/>
      <c r="T117" s="234"/>
      <c r="AT117" s="229" t="s">
        <v>230</v>
      </c>
      <c r="AU117" s="229" t="s">
        <v>82</v>
      </c>
      <c r="AV117" s="14" t="s">
        <v>80</v>
      </c>
      <c r="AW117" s="14" t="s">
        <v>35</v>
      </c>
      <c r="AX117" s="14" t="s">
        <v>72</v>
      </c>
      <c r="AY117" s="229" t="s">
        <v>144</v>
      </c>
    </row>
    <row r="118" spans="2:65" s="12" customFormat="1" x14ac:dyDescent="0.3">
      <c r="B118" s="201"/>
      <c r="D118" s="195" t="s">
        <v>230</v>
      </c>
      <c r="E118" s="202" t="s">
        <v>5</v>
      </c>
      <c r="F118" s="203" t="s">
        <v>1264</v>
      </c>
      <c r="H118" s="204">
        <v>102.01</v>
      </c>
      <c r="I118" s="205"/>
      <c r="L118" s="201"/>
      <c r="M118" s="206"/>
      <c r="N118" s="207"/>
      <c r="O118" s="207"/>
      <c r="P118" s="207"/>
      <c r="Q118" s="207"/>
      <c r="R118" s="207"/>
      <c r="S118" s="207"/>
      <c r="T118" s="208"/>
      <c r="AT118" s="202" t="s">
        <v>230</v>
      </c>
      <c r="AU118" s="202" t="s">
        <v>82</v>
      </c>
      <c r="AV118" s="12" t="s">
        <v>82</v>
      </c>
      <c r="AW118" s="12" t="s">
        <v>35</v>
      </c>
      <c r="AX118" s="12" t="s">
        <v>72</v>
      </c>
      <c r="AY118" s="202" t="s">
        <v>144</v>
      </c>
    </row>
    <row r="119" spans="2:65" s="12" customFormat="1" x14ac:dyDescent="0.3">
      <c r="B119" s="201"/>
      <c r="D119" s="195" t="s">
        <v>230</v>
      </c>
      <c r="E119" s="202" t="s">
        <v>5</v>
      </c>
      <c r="F119" s="203" t="s">
        <v>1265</v>
      </c>
      <c r="H119" s="204">
        <v>191.256</v>
      </c>
      <c r="I119" s="205"/>
      <c r="L119" s="201"/>
      <c r="M119" s="206"/>
      <c r="N119" s="207"/>
      <c r="O119" s="207"/>
      <c r="P119" s="207"/>
      <c r="Q119" s="207"/>
      <c r="R119" s="207"/>
      <c r="S119" s="207"/>
      <c r="T119" s="208"/>
      <c r="AT119" s="202" t="s">
        <v>230</v>
      </c>
      <c r="AU119" s="202" t="s">
        <v>82</v>
      </c>
      <c r="AV119" s="12" t="s">
        <v>82</v>
      </c>
      <c r="AW119" s="12" t="s">
        <v>35</v>
      </c>
      <c r="AX119" s="12" t="s">
        <v>72</v>
      </c>
      <c r="AY119" s="202" t="s">
        <v>144</v>
      </c>
    </row>
    <row r="120" spans="2:65" s="12" customFormat="1" x14ac:dyDescent="0.3">
      <c r="B120" s="201"/>
      <c r="D120" s="195" t="s">
        <v>230</v>
      </c>
      <c r="E120" s="202" t="s">
        <v>5</v>
      </c>
      <c r="F120" s="203" t="s">
        <v>1266</v>
      </c>
      <c r="H120" s="204">
        <v>170.18700000000001</v>
      </c>
      <c r="I120" s="205"/>
      <c r="L120" s="201"/>
      <c r="M120" s="206"/>
      <c r="N120" s="207"/>
      <c r="O120" s="207"/>
      <c r="P120" s="207"/>
      <c r="Q120" s="207"/>
      <c r="R120" s="207"/>
      <c r="S120" s="207"/>
      <c r="T120" s="208"/>
      <c r="AT120" s="202" t="s">
        <v>230</v>
      </c>
      <c r="AU120" s="202" t="s">
        <v>82</v>
      </c>
      <c r="AV120" s="12" t="s">
        <v>82</v>
      </c>
      <c r="AW120" s="12" t="s">
        <v>35</v>
      </c>
      <c r="AX120" s="12" t="s">
        <v>72</v>
      </c>
      <c r="AY120" s="202" t="s">
        <v>144</v>
      </c>
    </row>
    <row r="121" spans="2:65" s="12" customFormat="1" x14ac:dyDescent="0.3">
      <c r="B121" s="201"/>
      <c r="D121" s="195" t="s">
        <v>230</v>
      </c>
      <c r="E121" s="202" t="s">
        <v>5</v>
      </c>
      <c r="F121" s="203" t="s">
        <v>1267</v>
      </c>
      <c r="H121" s="204">
        <v>181</v>
      </c>
      <c r="I121" s="205"/>
      <c r="L121" s="201"/>
      <c r="M121" s="206"/>
      <c r="N121" s="207"/>
      <c r="O121" s="207"/>
      <c r="P121" s="207"/>
      <c r="Q121" s="207"/>
      <c r="R121" s="207"/>
      <c r="S121" s="207"/>
      <c r="T121" s="208"/>
      <c r="AT121" s="202" t="s">
        <v>230</v>
      </c>
      <c r="AU121" s="202" t="s">
        <v>82</v>
      </c>
      <c r="AV121" s="12" t="s">
        <v>82</v>
      </c>
      <c r="AW121" s="12" t="s">
        <v>35</v>
      </c>
      <c r="AX121" s="12" t="s">
        <v>72</v>
      </c>
      <c r="AY121" s="202" t="s">
        <v>144</v>
      </c>
    </row>
    <row r="122" spans="2:65" s="13" customFormat="1" x14ac:dyDescent="0.3">
      <c r="B122" s="209"/>
      <c r="D122" s="195" t="s">
        <v>230</v>
      </c>
      <c r="E122" s="210" t="s">
        <v>5</v>
      </c>
      <c r="F122" s="211" t="s">
        <v>242</v>
      </c>
      <c r="H122" s="212">
        <v>644.45299999999997</v>
      </c>
      <c r="I122" s="213"/>
      <c r="L122" s="209"/>
      <c r="M122" s="214"/>
      <c r="N122" s="215"/>
      <c r="O122" s="215"/>
      <c r="P122" s="215"/>
      <c r="Q122" s="215"/>
      <c r="R122" s="215"/>
      <c r="S122" s="215"/>
      <c r="T122" s="216"/>
      <c r="AT122" s="210" t="s">
        <v>230</v>
      </c>
      <c r="AU122" s="210" t="s">
        <v>82</v>
      </c>
      <c r="AV122" s="13" t="s">
        <v>161</v>
      </c>
      <c r="AW122" s="13" t="s">
        <v>35</v>
      </c>
      <c r="AX122" s="13" t="s">
        <v>80</v>
      </c>
      <c r="AY122" s="210" t="s">
        <v>144</v>
      </c>
    </row>
    <row r="123" spans="2:65" s="1" customFormat="1" ht="16.5" customHeight="1" x14ac:dyDescent="0.3">
      <c r="B123" s="182"/>
      <c r="C123" s="183" t="s">
        <v>176</v>
      </c>
      <c r="D123" s="183" t="s">
        <v>147</v>
      </c>
      <c r="E123" s="184" t="s">
        <v>1268</v>
      </c>
      <c r="F123" s="185" t="s">
        <v>1269</v>
      </c>
      <c r="G123" s="186" t="s">
        <v>226</v>
      </c>
      <c r="H123" s="187">
        <v>644.45299999999997</v>
      </c>
      <c r="I123" s="188"/>
      <c r="J123" s="189">
        <f>ROUND(I123*H123,2)</f>
        <v>0</v>
      </c>
      <c r="K123" s="185" t="s">
        <v>227</v>
      </c>
      <c r="L123" s="42"/>
      <c r="M123" s="190" t="s">
        <v>5</v>
      </c>
      <c r="N123" s="191" t="s">
        <v>43</v>
      </c>
      <c r="O123" s="43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25" t="s">
        <v>161</v>
      </c>
      <c r="AT123" s="25" t="s">
        <v>147</v>
      </c>
      <c r="AU123" s="25" t="s">
        <v>82</v>
      </c>
      <c r="AY123" s="25" t="s">
        <v>144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5" t="s">
        <v>80</v>
      </c>
      <c r="BK123" s="194">
        <f>ROUND(I123*H123,2)</f>
        <v>0</v>
      </c>
      <c r="BL123" s="25" t="s">
        <v>161</v>
      </c>
      <c r="BM123" s="25" t="s">
        <v>1270</v>
      </c>
    </row>
    <row r="124" spans="2:65" s="1" customFormat="1" ht="27" x14ac:dyDescent="0.3">
      <c r="B124" s="42"/>
      <c r="D124" s="195" t="s">
        <v>153</v>
      </c>
      <c r="F124" s="196" t="s">
        <v>1271</v>
      </c>
      <c r="I124" s="157"/>
      <c r="L124" s="42"/>
      <c r="M124" s="197"/>
      <c r="N124" s="43"/>
      <c r="O124" s="43"/>
      <c r="P124" s="43"/>
      <c r="Q124" s="43"/>
      <c r="R124" s="43"/>
      <c r="S124" s="43"/>
      <c r="T124" s="71"/>
      <c r="AT124" s="25" t="s">
        <v>153</v>
      </c>
      <c r="AU124" s="25" t="s">
        <v>82</v>
      </c>
    </row>
    <row r="125" spans="2:65" s="12" customFormat="1" x14ac:dyDescent="0.3">
      <c r="B125" s="201"/>
      <c r="D125" s="195" t="s">
        <v>230</v>
      </c>
      <c r="E125" s="202" t="s">
        <v>5</v>
      </c>
      <c r="F125" s="203" t="s">
        <v>1272</v>
      </c>
      <c r="H125" s="204">
        <v>644.45299999999997</v>
      </c>
      <c r="I125" s="205"/>
      <c r="L125" s="201"/>
      <c r="M125" s="206"/>
      <c r="N125" s="207"/>
      <c r="O125" s="207"/>
      <c r="P125" s="207"/>
      <c r="Q125" s="207"/>
      <c r="R125" s="207"/>
      <c r="S125" s="207"/>
      <c r="T125" s="208"/>
      <c r="AT125" s="202" t="s">
        <v>230</v>
      </c>
      <c r="AU125" s="202" t="s">
        <v>82</v>
      </c>
      <c r="AV125" s="12" t="s">
        <v>82</v>
      </c>
      <c r="AW125" s="12" t="s">
        <v>35</v>
      </c>
      <c r="AX125" s="12" t="s">
        <v>80</v>
      </c>
      <c r="AY125" s="202" t="s">
        <v>144</v>
      </c>
    </row>
    <row r="126" spans="2:65" s="1" customFormat="1" ht="16.5" customHeight="1" x14ac:dyDescent="0.3">
      <c r="B126" s="182"/>
      <c r="C126" s="183" t="s">
        <v>180</v>
      </c>
      <c r="D126" s="183" t="s">
        <v>147</v>
      </c>
      <c r="E126" s="184" t="s">
        <v>387</v>
      </c>
      <c r="F126" s="185" t="s">
        <v>388</v>
      </c>
      <c r="G126" s="186" t="s">
        <v>289</v>
      </c>
      <c r="H126" s="187">
        <v>362.62299999999999</v>
      </c>
      <c r="I126" s="188"/>
      <c r="J126" s="189">
        <f>ROUND(I126*H126,2)</f>
        <v>0</v>
      </c>
      <c r="K126" s="185" t="s">
        <v>227</v>
      </c>
      <c r="L126" s="42"/>
      <c r="M126" s="190" t="s">
        <v>5</v>
      </c>
      <c r="N126" s="191" t="s">
        <v>43</v>
      </c>
      <c r="O126" s="43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AR126" s="25" t="s">
        <v>161</v>
      </c>
      <c r="AT126" s="25" t="s">
        <v>147</v>
      </c>
      <c r="AU126" s="25" t="s">
        <v>82</v>
      </c>
      <c r="AY126" s="25" t="s">
        <v>144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25" t="s">
        <v>80</v>
      </c>
      <c r="BK126" s="194">
        <f>ROUND(I126*H126,2)</f>
        <v>0</v>
      </c>
      <c r="BL126" s="25" t="s">
        <v>161</v>
      </c>
      <c r="BM126" s="25" t="s">
        <v>1273</v>
      </c>
    </row>
    <row r="127" spans="2:65" s="1" customFormat="1" ht="40.5" x14ac:dyDescent="0.3">
      <c r="B127" s="42"/>
      <c r="D127" s="195" t="s">
        <v>153</v>
      </c>
      <c r="F127" s="196" t="s">
        <v>390</v>
      </c>
      <c r="I127" s="157"/>
      <c r="L127" s="42"/>
      <c r="M127" s="197"/>
      <c r="N127" s="43"/>
      <c r="O127" s="43"/>
      <c r="P127" s="43"/>
      <c r="Q127" s="43"/>
      <c r="R127" s="43"/>
      <c r="S127" s="43"/>
      <c r="T127" s="71"/>
      <c r="AT127" s="25" t="s">
        <v>153</v>
      </c>
      <c r="AU127" s="25" t="s">
        <v>82</v>
      </c>
    </row>
    <row r="128" spans="2:65" s="12" customFormat="1" x14ac:dyDescent="0.3">
      <c r="B128" s="201"/>
      <c r="D128" s="195" t="s">
        <v>230</v>
      </c>
      <c r="E128" s="202" t="s">
        <v>5</v>
      </c>
      <c r="F128" s="203" t="s">
        <v>1274</v>
      </c>
      <c r="H128" s="204">
        <v>362.62299999999999</v>
      </c>
      <c r="I128" s="205"/>
      <c r="L128" s="201"/>
      <c r="M128" s="206"/>
      <c r="N128" s="207"/>
      <c r="O128" s="207"/>
      <c r="P128" s="207"/>
      <c r="Q128" s="207"/>
      <c r="R128" s="207"/>
      <c r="S128" s="207"/>
      <c r="T128" s="208"/>
      <c r="AT128" s="202" t="s">
        <v>230</v>
      </c>
      <c r="AU128" s="202" t="s">
        <v>82</v>
      </c>
      <c r="AV128" s="12" t="s">
        <v>82</v>
      </c>
      <c r="AW128" s="12" t="s">
        <v>35</v>
      </c>
      <c r="AX128" s="12" t="s">
        <v>80</v>
      </c>
      <c r="AY128" s="202" t="s">
        <v>144</v>
      </c>
    </row>
    <row r="129" spans="2:65" s="1" customFormat="1" ht="25.5" customHeight="1" x14ac:dyDescent="0.3">
      <c r="B129" s="182"/>
      <c r="C129" s="183" t="s">
        <v>186</v>
      </c>
      <c r="D129" s="183" t="s">
        <v>147</v>
      </c>
      <c r="E129" s="184" t="s">
        <v>398</v>
      </c>
      <c r="F129" s="185" t="s">
        <v>399</v>
      </c>
      <c r="G129" s="186" t="s">
        <v>289</v>
      </c>
      <c r="H129" s="187">
        <v>336.56299999999999</v>
      </c>
      <c r="I129" s="188"/>
      <c r="J129" s="189">
        <f>ROUND(I129*H129,2)</f>
        <v>0</v>
      </c>
      <c r="K129" s="185" t="s">
        <v>5</v>
      </c>
      <c r="L129" s="42"/>
      <c r="M129" s="190" t="s">
        <v>5</v>
      </c>
      <c r="N129" s="191" t="s">
        <v>43</v>
      </c>
      <c r="O129" s="43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AR129" s="25" t="s">
        <v>161</v>
      </c>
      <c r="AT129" s="25" t="s">
        <v>147</v>
      </c>
      <c r="AU129" s="25" t="s">
        <v>82</v>
      </c>
      <c r="AY129" s="25" t="s">
        <v>144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25" t="s">
        <v>80</v>
      </c>
      <c r="BK129" s="194">
        <f>ROUND(I129*H129,2)</f>
        <v>0</v>
      </c>
      <c r="BL129" s="25" t="s">
        <v>161</v>
      </c>
      <c r="BM129" s="25" t="s">
        <v>1275</v>
      </c>
    </row>
    <row r="130" spans="2:65" s="1" customFormat="1" ht="40.5" x14ac:dyDescent="0.3">
      <c r="B130" s="42"/>
      <c r="D130" s="195" t="s">
        <v>153</v>
      </c>
      <c r="F130" s="196" t="s">
        <v>401</v>
      </c>
      <c r="I130" s="157"/>
      <c r="L130" s="42"/>
      <c r="M130" s="197"/>
      <c r="N130" s="43"/>
      <c r="O130" s="43"/>
      <c r="P130" s="43"/>
      <c r="Q130" s="43"/>
      <c r="R130" s="43"/>
      <c r="S130" s="43"/>
      <c r="T130" s="71"/>
      <c r="AT130" s="25" t="s">
        <v>153</v>
      </c>
      <c r="AU130" s="25" t="s">
        <v>82</v>
      </c>
    </row>
    <row r="131" spans="2:65" s="12" customFormat="1" x14ac:dyDescent="0.3">
      <c r="B131" s="201"/>
      <c r="D131" s="195" t="s">
        <v>230</v>
      </c>
      <c r="E131" s="202" t="s">
        <v>5</v>
      </c>
      <c r="F131" s="203" t="s">
        <v>1276</v>
      </c>
      <c r="H131" s="204">
        <v>234.255</v>
      </c>
      <c r="I131" s="205"/>
      <c r="L131" s="201"/>
      <c r="M131" s="206"/>
      <c r="N131" s="207"/>
      <c r="O131" s="207"/>
      <c r="P131" s="207"/>
      <c r="Q131" s="207"/>
      <c r="R131" s="207"/>
      <c r="S131" s="207"/>
      <c r="T131" s="208"/>
      <c r="AT131" s="202" t="s">
        <v>230</v>
      </c>
      <c r="AU131" s="202" t="s">
        <v>82</v>
      </c>
      <c r="AV131" s="12" t="s">
        <v>82</v>
      </c>
      <c r="AW131" s="12" t="s">
        <v>35</v>
      </c>
      <c r="AX131" s="12" t="s">
        <v>72</v>
      </c>
      <c r="AY131" s="202" t="s">
        <v>144</v>
      </c>
    </row>
    <row r="132" spans="2:65" s="12" customFormat="1" x14ac:dyDescent="0.3">
      <c r="B132" s="201"/>
      <c r="D132" s="195" t="s">
        <v>230</v>
      </c>
      <c r="E132" s="202" t="s">
        <v>5</v>
      </c>
      <c r="F132" s="203" t="s">
        <v>1277</v>
      </c>
      <c r="H132" s="204">
        <v>87.498000000000005</v>
      </c>
      <c r="I132" s="205"/>
      <c r="L132" s="201"/>
      <c r="M132" s="206"/>
      <c r="N132" s="207"/>
      <c r="O132" s="207"/>
      <c r="P132" s="207"/>
      <c r="Q132" s="207"/>
      <c r="R132" s="207"/>
      <c r="S132" s="207"/>
      <c r="T132" s="208"/>
      <c r="AT132" s="202" t="s">
        <v>230</v>
      </c>
      <c r="AU132" s="202" t="s">
        <v>82</v>
      </c>
      <c r="AV132" s="12" t="s">
        <v>82</v>
      </c>
      <c r="AW132" s="12" t="s">
        <v>35</v>
      </c>
      <c r="AX132" s="12" t="s">
        <v>72</v>
      </c>
      <c r="AY132" s="202" t="s">
        <v>144</v>
      </c>
    </row>
    <row r="133" spans="2:65" s="12" customFormat="1" x14ac:dyDescent="0.3">
      <c r="B133" s="201"/>
      <c r="D133" s="195" t="s">
        <v>230</v>
      </c>
      <c r="E133" s="202" t="s">
        <v>5</v>
      </c>
      <c r="F133" s="203" t="s">
        <v>1278</v>
      </c>
      <c r="H133" s="204">
        <v>14.81</v>
      </c>
      <c r="I133" s="205"/>
      <c r="L133" s="201"/>
      <c r="M133" s="206"/>
      <c r="N133" s="207"/>
      <c r="O133" s="207"/>
      <c r="P133" s="207"/>
      <c r="Q133" s="207"/>
      <c r="R133" s="207"/>
      <c r="S133" s="207"/>
      <c r="T133" s="208"/>
      <c r="AT133" s="202" t="s">
        <v>230</v>
      </c>
      <c r="AU133" s="202" t="s">
        <v>82</v>
      </c>
      <c r="AV133" s="12" t="s">
        <v>82</v>
      </c>
      <c r="AW133" s="12" t="s">
        <v>35</v>
      </c>
      <c r="AX133" s="12" t="s">
        <v>72</v>
      </c>
      <c r="AY133" s="202" t="s">
        <v>144</v>
      </c>
    </row>
    <row r="134" spans="2:65" s="13" customFormat="1" x14ac:dyDescent="0.3">
      <c r="B134" s="209"/>
      <c r="D134" s="195" t="s">
        <v>230</v>
      </c>
      <c r="E134" s="210" t="s">
        <v>5</v>
      </c>
      <c r="F134" s="211" t="s">
        <v>242</v>
      </c>
      <c r="H134" s="212">
        <v>336.56299999999999</v>
      </c>
      <c r="I134" s="213"/>
      <c r="L134" s="209"/>
      <c r="M134" s="214"/>
      <c r="N134" s="215"/>
      <c r="O134" s="215"/>
      <c r="P134" s="215"/>
      <c r="Q134" s="215"/>
      <c r="R134" s="215"/>
      <c r="S134" s="215"/>
      <c r="T134" s="216"/>
      <c r="AT134" s="210" t="s">
        <v>230</v>
      </c>
      <c r="AU134" s="210" t="s">
        <v>82</v>
      </c>
      <c r="AV134" s="13" t="s">
        <v>161</v>
      </c>
      <c r="AW134" s="13" t="s">
        <v>35</v>
      </c>
      <c r="AX134" s="13" t="s">
        <v>80</v>
      </c>
      <c r="AY134" s="210" t="s">
        <v>144</v>
      </c>
    </row>
    <row r="135" spans="2:65" s="1" customFormat="1" ht="25.5" customHeight="1" x14ac:dyDescent="0.3">
      <c r="B135" s="182"/>
      <c r="C135" s="183" t="s">
        <v>189</v>
      </c>
      <c r="D135" s="183" t="s">
        <v>147</v>
      </c>
      <c r="E135" s="184" t="s">
        <v>404</v>
      </c>
      <c r="F135" s="185" t="s">
        <v>399</v>
      </c>
      <c r="G135" s="186" t="s">
        <v>289</v>
      </c>
      <c r="H135" s="187">
        <v>362.62299999999999</v>
      </c>
      <c r="I135" s="188"/>
      <c r="J135" s="189">
        <f>ROUND(I135*H135,2)</f>
        <v>0</v>
      </c>
      <c r="K135" s="185" t="s">
        <v>5</v>
      </c>
      <c r="L135" s="42"/>
      <c r="M135" s="190" t="s">
        <v>5</v>
      </c>
      <c r="N135" s="191" t="s">
        <v>43</v>
      </c>
      <c r="O135" s="43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25" t="s">
        <v>161</v>
      </c>
      <c r="AT135" s="25" t="s">
        <v>147</v>
      </c>
      <c r="AU135" s="25" t="s">
        <v>82</v>
      </c>
      <c r="AY135" s="25" t="s">
        <v>144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25" t="s">
        <v>80</v>
      </c>
      <c r="BK135" s="194">
        <f>ROUND(I135*H135,2)</f>
        <v>0</v>
      </c>
      <c r="BL135" s="25" t="s">
        <v>161</v>
      </c>
      <c r="BM135" s="25" t="s">
        <v>1279</v>
      </c>
    </row>
    <row r="136" spans="2:65" s="1" customFormat="1" ht="40.5" x14ac:dyDescent="0.3">
      <c r="B136" s="42"/>
      <c r="D136" s="195" t="s">
        <v>153</v>
      </c>
      <c r="F136" s="196" t="s">
        <v>401</v>
      </c>
      <c r="I136" s="157"/>
      <c r="L136" s="42"/>
      <c r="M136" s="197"/>
      <c r="N136" s="43"/>
      <c r="O136" s="43"/>
      <c r="P136" s="43"/>
      <c r="Q136" s="43"/>
      <c r="R136" s="43"/>
      <c r="S136" s="43"/>
      <c r="T136" s="71"/>
      <c r="AT136" s="25" t="s">
        <v>153</v>
      </c>
      <c r="AU136" s="25" t="s">
        <v>82</v>
      </c>
    </row>
    <row r="137" spans="2:65" s="12" customFormat="1" x14ac:dyDescent="0.3">
      <c r="B137" s="201"/>
      <c r="D137" s="195" t="s">
        <v>230</v>
      </c>
      <c r="E137" s="202" t="s">
        <v>5</v>
      </c>
      <c r="F137" s="203" t="s">
        <v>1280</v>
      </c>
      <c r="H137" s="204">
        <v>362.62299999999999</v>
      </c>
      <c r="I137" s="205"/>
      <c r="L137" s="201"/>
      <c r="M137" s="206"/>
      <c r="N137" s="207"/>
      <c r="O137" s="207"/>
      <c r="P137" s="207"/>
      <c r="Q137" s="207"/>
      <c r="R137" s="207"/>
      <c r="S137" s="207"/>
      <c r="T137" s="208"/>
      <c r="AT137" s="202" t="s">
        <v>230</v>
      </c>
      <c r="AU137" s="202" t="s">
        <v>82</v>
      </c>
      <c r="AV137" s="12" t="s">
        <v>82</v>
      </c>
      <c r="AW137" s="12" t="s">
        <v>35</v>
      </c>
      <c r="AX137" s="12" t="s">
        <v>80</v>
      </c>
      <c r="AY137" s="202" t="s">
        <v>144</v>
      </c>
    </row>
    <row r="138" spans="2:65" s="1" customFormat="1" ht="16.5" customHeight="1" x14ac:dyDescent="0.3">
      <c r="B138" s="182"/>
      <c r="C138" s="183" t="s">
        <v>195</v>
      </c>
      <c r="D138" s="183" t="s">
        <v>147</v>
      </c>
      <c r="E138" s="184" t="s">
        <v>414</v>
      </c>
      <c r="F138" s="185" t="s">
        <v>415</v>
      </c>
      <c r="G138" s="186" t="s">
        <v>289</v>
      </c>
      <c r="H138" s="187">
        <v>336.56299999999999</v>
      </c>
      <c r="I138" s="188"/>
      <c r="J138" s="189">
        <f>ROUND(I138*H138,2)</f>
        <v>0</v>
      </c>
      <c r="K138" s="185" t="s">
        <v>227</v>
      </c>
      <c r="L138" s="42"/>
      <c r="M138" s="190" t="s">
        <v>5</v>
      </c>
      <c r="N138" s="191" t="s">
        <v>43</v>
      </c>
      <c r="O138" s="43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AR138" s="25" t="s">
        <v>161</v>
      </c>
      <c r="AT138" s="25" t="s">
        <v>147</v>
      </c>
      <c r="AU138" s="25" t="s">
        <v>82</v>
      </c>
      <c r="AY138" s="25" t="s">
        <v>144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25" t="s">
        <v>80</v>
      </c>
      <c r="BK138" s="194">
        <f>ROUND(I138*H138,2)</f>
        <v>0</v>
      </c>
      <c r="BL138" s="25" t="s">
        <v>161</v>
      </c>
      <c r="BM138" s="25" t="s">
        <v>1281</v>
      </c>
    </row>
    <row r="139" spans="2:65" s="1" customFormat="1" ht="27" x14ac:dyDescent="0.3">
      <c r="B139" s="42"/>
      <c r="D139" s="195" t="s">
        <v>153</v>
      </c>
      <c r="F139" s="196" t="s">
        <v>417</v>
      </c>
      <c r="I139" s="157"/>
      <c r="L139" s="42"/>
      <c r="M139" s="197"/>
      <c r="N139" s="43"/>
      <c r="O139" s="43"/>
      <c r="P139" s="43"/>
      <c r="Q139" s="43"/>
      <c r="R139" s="43"/>
      <c r="S139" s="43"/>
      <c r="T139" s="71"/>
      <c r="AT139" s="25" t="s">
        <v>153</v>
      </c>
      <c r="AU139" s="25" t="s">
        <v>82</v>
      </c>
    </row>
    <row r="140" spans="2:65" s="12" customFormat="1" x14ac:dyDescent="0.3">
      <c r="B140" s="201"/>
      <c r="D140" s="195" t="s">
        <v>230</v>
      </c>
      <c r="E140" s="202" t="s">
        <v>5</v>
      </c>
      <c r="F140" s="203" t="s">
        <v>1276</v>
      </c>
      <c r="H140" s="204">
        <v>234.255</v>
      </c>
      <c r="I140" s="205"/>
      <c r="L140" s="201"/>
      <c r="M140" s="206"/>
      <c r="N140" s="207"/>
      <c r="O140" s="207"/>
      <c r="P140" s="207"/>
      <c r="Q140" s="207"/>
      <c r="R140" s="207"/>
      <c r="S140" s="207"/>
      <c r="T140" s="208"/>
      <c r="AT140" s="202" t="s">
        <v>230</v>
      </c>
      <c r="AU140" s="202" t="s">
        <v>82</v>
      </c>
      <c r="AV140" s="12" t="s">
        <v>82</v>
      </c>
      <c r="AW140" s="12" t="s">
        <v>35</v>
      </c>
      <c r="AX140" s="12" t="s">
        <v>72</v>
      </c>
      <c r="AY140" s="202" t="s">
        <v>144</v>
      </c>
    </row>
    <row r="141" spans="2:65" s="12" customFormat="1" x14ac:dyDescent="0.3">
      <c r="B141" s="201"/>
      <c r="D141" s="195" t="s">
        <v>230</v>
      </c>
      <c r="E141" s="202" t="s">
        <v>5</v>
      </c>
      <c r="F141" s="203" t="s">
        <v>1277</v>
      </c>
      <c r="H141" s="204">
        <v>87.498000000000005</v>
      </c>
      <c r="I141" s="205"/>
      <c r="L141" s="201"/>
      <c r="M141" s="206"/>
      <c r="N141" s="207"/>
      <c r="O141" s="207"/>
      <c r="P141" s="207"/>
      <c r="Q141" s="207"/>
      <c r="R141" s="207"/>
      <c r="S141" s="207"/>
      <c r="T141" s="208"/>
      <c r="AT141" s="202" t="s">
        <v>230</v>
      </c>
      <c r="AU141" s="202" t="s">
        <v>82</v>
      </c>
      <c r="AV141" s="12" t="s">
        <v>82</v>
      </c>
      <c r="AW141" s="12" t="s">
        <v>35</v>
      </c>
      <c r="AX141" s="12" t="s">
        <v>72</v>
      </c>
      <c r="AY141" s="202" t="s">
        <v>144</v>
      </c>
    </row>
    <row r="142" spans="2:65" s="12" customFormat="1" x14ac:dyDescent="0.3">
      <c r="B142" s="201"/>
      <c r="D142" s="195" t="s">
        <v>230</v>
      </c>
      <c r="E142" s="202" t="s">
        <v>5</v>
      </c>
      <c r="F142" s="203" t="s">
        <v>1278</v>
      </c>
      <c r="H142" s="204">
        <v>14.81</v>
      </c>
      <c r="I142" s="205"/>
      <c r="L142" s="201"/>
      <c r="M142" s="206"/>
      <c r="N142" s="207"/>
      <c r="O142" s="207"/>
      <c r="P142" s="207"/>
      <c r="Q142" s="207"/>
      <c r="R142" s="207"/>
      <c r="S142" s="207"/>
      <c r="T142" s="208"/>
      <c r="AT142" s="202" t="s">
        <v>230</v>
      </c>
      <c r="AU142" s="202" t="s">
        <v>82</v>
      </c>
      <c r="AV142" s="12" t="s">
        <v>82</v>
      </c>
      <c r="AW142" s="12" t="s">
        <v>35</v>
      </c>
      <c r="AX142" s="12" t="s">
        <v>72</v>
      </c>
      <c r="AY142" s="202" t="s">
        <v>144</v>
      </c>
    </row>
    <row r="143" spans="2:65" s="13" customFormat="1" x14ac:dyDescent="0.3">
      <c r="B143" s="209"/>
      <c r="D143" s="195" t="s">
        <v>230</v>
      </c>
      <c r="E143" s="210" t="s">
        <v>5</v>
      </c>
      <c r="F143" s="211" t="s">
        <v>242</v>
      </c>
      <c r="H143" s="212">
        <v>336.56299999999999</v>
      </c>
      <c r="I143" s="213"/>
      <c r="L143" s="209"/>
      <c r="M143" s="214"/>
      <c r="N143" s="215"/>
      <c r="O143" s="215"/>
      <c r="P143" s="215"/>
      <c r="Q143" s="215"/>
      <c r="R143" s="215"/>
      <c r="S143" s="215"/>
      <c r="T143" s="216"/>
      <c r="AT143" s="210" t="s">
        <v>230</v>
      </c>
      <c r="AU143" s="210" t="s">
        <v>82</v>
      </c>
      <c r="AV143" s="13" t="s">
        <v>161</v>
      </c>
      <c r="AW143" s="13" t="s">
        <v>35</v>
      </c>
      <c r="AX143" s="13" t="s">
        <v>80</v>
      </c>
      <c r="AY143" s="210" t="s">
        <v>144</v>
      </c>
    </row>
    <row r="144" spans="2:65" s="1" customFormat="1" ht="16.5" customHeight="1" x14ac:dyDescent="0.3">
      <c r="B144" s="182"/>
      <c r="C144" s="183" t="s">
        <v>199</v>
      </c>
      <c r="D144" s="183" t="s">
        <v>147</v>
      </c>
      <c r="E144" s="184" t="s">
        <v>419</v>
      </c>
      <c r="F144" s="185" t="s">
        <v>420</v>
      </c>
      <c r="G144" s="186" t="s">
        <v>289</v>
      </c>
      <c r="H144" s="187">
        <v>362.62299999999999</v>
      </c>
      <c r="I144" s="188"/>
      <c r="J144" s="189">
        <f>ROUND(I144*H144,2)</f>
        <v>0</v>
      </c>
      <c r="K144" s="185" t="s">
        <v>227</v>
      </c>
      <c r="L144" s="42"/>
      <c r="M144" s="190" t="s">
        <v>5</v>
      </c>
      <c r="N144" s="191" t="s">
        <v>43</v>
      </c>
      <c r="O144" s="43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AR144" s="25" t="s">
        <v>161</v>
      </c>
      <c r="AT144" s="25" t="s">
        <v>147</v>
      </c>
      <c r="AU144" s="25" t="s">
        <v>82</v>
      </c>
      <c r="AY144" s="25" t="s">
        <v>144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25" t="s">
        <v>80</v>
      </c>
      <c r="BK144" s="194">
        <f>ROUND(I144*H144,2)</f>
        <v>0</v>
      </c>
      <c r="BL144" s="25" t="s">
        <v>161</v>
      </c>
      <c r="BM144" s="25" t="s">
        <v>1282</v>
      </c>
    </row>
    <row r="145" spans="2:65" s="1" customFormat="1" x14ac:dyDescent="0.3">
      <c r="B145" s="42"/>
      <c r="D145" s="195" t="s">
        <v>153</v>
      </c>
      <c r="F145" s="196" t="s">
        <v>422</v>
      </c>
      <c r="I145" s="157"/>
      <c r="L145" s="42"/>
      <c r="M145" s="197"/>
      <c r="N145" s="43"/>
      <c r="O145" s="43"/>
      <c r="P145" s="43"/>
      <c r="Q145" s="43"/>
      <c r="R145" s="43"/>
      <c r="S145" s="43"/>
      <c r="T145" s="71"/>
      <c r="AT145" s="25" t="s">
        <v>153</v>
      </c>
      <c r="AU145" s="25" t="s">
        <v>82</v>
      </c>
    </row>
    <row r="146" spans="2:65" s="12" customFormat="1" x14ac:dyDescent="0.3">
      <c r="B146" s="201"/>
      <c r="D146" s="195" t="s">
        <v>230</v>
      </c>
      <c r="E146" s="202" t="s">
        <v>5</v>
      </c>
      <c r="F146" s="203" t="s">
        <v>1280</v>
      </c>
      <c r="H146" s="204">
        <v>362.62299999999999</v>
      </c>
      <c r="I146" s="205"/>
      <c r="L146" s="201"/>
      <c r="M146" s="206"/>
      <c r="N146" s="207"/>
      <c r="O146" s="207"/>
      <c r="P146" s="207"/>
      <c r="Q146" s="207"/>
      <c r="R146" s="207"/>
      <c r="S146" s="207"/>
      <c r="T146" s="208"/>
      <c r="AT146" s="202" t="s">
        <v>230</v>
      </c>
      <c r="AU146" s="202" t="s">
        <v>82</v>
      </c>
      <c r="AV146" s="12" t="s">
        <v>82</v>
      </c>
      <c r="AW146" s="12" t="s">
        <v>35</v>
      </c>
      <c r="AX146" s="12" t="s">
        <v>80</v>
      </c>
      <c r="AY146" s="202" t="s">
        <v>144</v>
      </c>
    </row>
    <row r="147" spans="2:65" s="1" customFormat="1" ht="16.5" customHeight="1" x14ac:dyDescent="0.3">
      <c r="B147" s="182"/>
      <c r="C147" s="183" t="s">
        <v>206</v>
      </c>
      <c r="D147" s="183" t="s">
        <v>147</v>
      </c>
      <c r="E147" s="184" t="s">
        <v>426</v>
      </c>
      <c r="F147" s="185" t="s">
        <v>427</v>
      </c>
      <c r="G147" s="186" t="s">
        <v>428</v>
      </c>
      <c r="H147" s="187">
        <v>652.721</v>
      </c>
      <c r="I147" s="188"/>
      <c r="J147" s="189">
        <f>ROUND(I147*H147,2)</f>
        <v>0</v>
      </c>
      <c r="K147" s="185" t="s">
        <v>227</v>
      </c>
      <c r="L147" s="42"/>
      <c r="M147" s="190" t="s">
        <v>5</v>
      </c>
      <c r="N147" s="191" t="s">
        <v>43</v>
      </c>
      <c r="O147" s="43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25" t="s">
        <v>161</v>
      </c>
      <c r="AT147" s="25" t="s">
        <v>147</v>
      </c>
      <c r="AU147" s="25" t="s">
        <v>82</v>
      </c>
      <c r="AY147" s="25" t="s">
        <v>144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25" t="s">
        <v>80</v>
      </c>
      <c r="BK147" s="194">
        <f>ROUND(I147*H147,2)</f>
        <v>0</v>
      </c>
      <c r="BL147" s="25" t="s">
        <v>161</v>
      </c>
      <c r="BM147" s="25" t="s">
        <v>1283</v>
      </c>
    </row>
    <row r="148" spans="2:65" s="1" customFormat="1" ht="27" x14ac:dyDescent="0.3">
      <c r="B148" s="42"/>
      <c r="D148" s="195" t="s">
        <v>153</v>
      </c>
      <c r="F148" s="196" t="s">
        <v>430</v>
      </c>
      <c r="I148" s="157"/>
      <c r="L148" s="42"/>
      <c r="M148" s="197"/>
      <c r="N148" s="43"/>
      <c r="O148" s="43"/>
      <c r="P148" s="43"/>
      <c r="Q148" s="43"/>
      <c r="R148" s="43"/>
      <c r="S148" s="43"/>
      <c r="T148" s="71"/>
      <c r="AT148" s="25" t="s">
        <v>153</v>
      </c>
      <c r="AU148" s="25" t="s">
        <v>82</v>
      </c>
    </row>
    <row r="149" spans="2:65" s="12" customFormat="1" x14ac:dyDescent="0.3">
      <c r="B149" s="201"/>
      <c r="D149" s="195" t="s">
        <v>230</v>
      </c>
      <c r="E149" s="202" t="s">
        <v>5</v>
      </c>
      <c r="F149" s="203" t="s">
        <v>1284</v>
      </c>
      <c r="H149" s="204">
        <v>652.721</v>
      </c>
      <c r="I149" s="205"/>
      <c r="L149" s="201"/>
      <c r="M149" s="206"/>
      <c r="N149" s="207"/>
      <c r="O149" s="207"/>
      <c r="P149" s="207"/>
      <c r="Q149" s="207"/>
      <c r="R149" s="207"/>
      <c r="S149" s="207"/>
      <c r="T149" s="208"/>
      <c r="AT149" s="202" t="s">
        <v>230</v>
      </c>
      <c r="AU149" s="202" t="s">
        <v>82</v>
      </c>
      <c r="AV149" s="12" t="s">
        <v>82</v>
      </c>
      <c r="AW149" s="12" t="s">
        <v>35</v>
      </c>
      <c r="AX149" s="12" t="s">
        <v>80</v>
      </c>
      <c r="AY149" s="202" t="s">
        <v>144</v>
      </c>
    </row>
    <row r="150" spans="2:65" s="1" customFormat="1" ht="16.5" customHeight="1" x14ac:dyDescent="0.3">
      <c r="B150" s="182"/>
      <c r="C150" s="183" t="s">
        <v>11</v>
      </c>
      <c r="D150" s="183" t="s">
        <v>147</v>
      </c>
      <c r="E150" s="184" t="s">
        <v>434</v>
      </c>
      <c r="F150" s="185" t="s">
        <v>435</v>
      </c>
      <c r="G150" s="186" t="s">
        <v>289</v>
      </c>
      <c r="H150" s="187">
        <v>234.255</v>
      </c>
      <c r="I150" s="188"/>
      <c r="J150" s="189">
        <f>ROUND(I150*H150,2)</f>
        <v>0</v>
      </c>
      <c r="K150" s="185" t="s">
        <v>227</v>
      </c>
      <c r="L150" s="42"/>
      <c r="M150" s="190" t="s">
        <v>5</v>
      </c>
      <c r="N150" s="191" t="s">
        <v>43</v>
      </c>
      <c r="O150" s="43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AR150" s="25" t="s">
        <v>161</v>
      </c>
      <c r="AT150" s="25" t="s">
        <v>147</v>
      </c>
      <c r="AU150" s="25" t="s">
        <v>82</v>
      </c>
      <c r="AY150" s="25" t="s">
        <v>144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25" t="s">
        <v>80</v>
      </c>
      <c r="BK150" s="194">
        <f>ROUND(I150*H150,2)</f>
        <v>0</v>
      </c>
      <c r="BL150" s="25" t="s">
        <v>161</v>
      </c>
      <c r="BM150" s="25" t="s">
        <v>1285</v>
      </c>
    </row>
    <row r="151" spans="2:65" s="1" customFormat="1" ht="27" x14ac:dyDescent="0.3">
      <c r="B151" s="42"/>
      <c r="D151" s="195" t="s">
        <v>153</v>
      </c>
      <c r="F151" s="196" t="s">
        <v>437</v>
      </c>
      <c r="I151" s="157"/>
      <c r="L151" s="42"/>
      <c r="M151" s="197"/>
      <c r="N151" s="43"/>
      <c r="O151" s="43"/>
      <c r="P151" s="43"/>
      <c r="Q151" s="43"/>
      <c r="R151" s="43"/>
      <c r="S151" s="43"/>
      <c r="T151" s="71"/>
      <c r="AT151" s="25" t="s">
        <v>153</v>
      </c>
      <c r="AU151" s="25" t="s">
        <v>82</v>
      </c>
    </row>
    <row r="152" spans="2:65" s="12" customFormat="1" x14ac:dyDescent="0.3">
      <c r="B152" s="201"/>
      <c r="D152" s="195" t="s">
        <v>230</v>
      </c>
      <c r="E152" s="202" t="s">
        <v>5</v>
      </c>
      <c r="F152" s="203" t="s">
        <v>1286</v>
      </c>
      <c r="H152" s="204">
        <v>362.62299999999999</v>
      </c>
      <c r="I152" s="205"/>
      <c r="L152" s="201"/>
      <c r="M152" s="206"/>
      <c r="N152" s="207"/>
      <c r="O152" s="207"/>
      <c r="P152" s="207"/>
      <c r="Q152" s="207"/>
      <c r="R152" s="207"/>
      <c r="S152" s="207"/>
      <c r="T152" s="208"/>
      <c r="AT152" s="202" t="s">
        <v>230</v>
      </c>
      <c r="AU152" s="202" t="s">
        <v>82</v>
      </c>
      <c r="AV152" s="12" t="s">
        <v>82</v>
      </c>
      <c r="AW152" s="12" t="s">
        <v>35</v>
      </c>
      <c r="AX152" s="12" t="s">
        <v>72</v>
      </c>
      <c r="AY152" s="202" t="s">
        <v>144</v>
      </c>
    </row>
    <row r="153" spans="2:65" s="14" customFormat="1" x14ac:dyDescent="0.3">
      <c r="B153" s="228"/>
      <c r="D153" s="195" t="s">
        <v>230</v>
      </c>
      <c r="E153" s="229" t="s">
        <v>5</v>
      </c>
      <c r="F153" s="230" t="s">
        <v>1287</v>
      </c>
      <c r="H153" s="229" t="s">
        <v>5</v>
      </c>
      <c r="I153" s="231"/>
      <c r="L153" s="228"/>
      <c r="M153" s="232"/>
      <c r="N153" s="233"/>
      <c r="O153" s="233"/>
      <c r="P153" s="233"/>
      <c r="Q153" s="233"/>
      <c r="R153" s="233"/>
      <c r="S153" s="233"/>
      <c r="T153" s="234"/>
      <c r="AT153" s="229" t="s">
        <v>230</v>
      </c>
      <c r="AU153" s="229" t="s">
        <v>82</v>
      </c>
      <c r="AV153" s="14" t="s">
        <v>80</v>
      </c>
      <c r="AW153" s="14" t="s">
        <v>35</v>
      </c>
      <c r="AX153" s="14" t="s">
        <v>72</v>
      </c>
      <c r="AY153" s="229" t="s">
        <v>144</v>
      </c>
    </row>
    <row r="154" spans="2:65" s="12" customFormat="1" x14ac:dyDescent="0.3">
      <c r="B154" s="201"/>
      <c r="D154" s="195" t="s">
        <v>230</v>
      </c>
      <c r="E154" s="202" t="s">
        <v>5</v>
      </c>
      <c r="F154" s="203" t="s">
        <v>1288</v>
      </c>
      <c r="H154" s="204">
        <v>-87.498000000000005</v>
      </c>
      <c r="I154" s="205"/>
      <c r="L154" s="201"/>
      <c r="M154" s="206"/>
      <c r="N154" s="207"/>
      <c r="O154" s="207"/>
      <c r="P154" s="207"/>
      <c r="Q154" s="207"/>
      <c r="R154" s="207"/>
      <c r="S154" s="207"/>
      <c r="T154" s="208"/>
      <c r="AT154" s="202" t="s">
        <v>230</v>
      </c>
      <c r="AU154" s="202" t="s">
        <v>82</v>
      </c>
      <c r="AV154" s="12" t="s">
        <v>82</v>
      </c>
      <c r="AW154" s="12" t="s">
        <v>35</v>
      </c>
      <c r="AX154" s="12" t="s">
        <v>72</v>
      </c>
      <c r="AY154" s="202" t="s">
        <v>144</v>
      </c>
    </row>
    <row r="155" spans="2:65" s="12" customFormat="1" x14ac:dyDescent="0.3">
      <c r="B155" s="201"/>
      <c r="D155" s="195" t="s">
        <v>230</v>
      </c>
      <c r="E155" s="202" t="s">
        <v>5</v>
      </c>
      <c r="F155" s="203" t="s">
        <v>1289</v>
      </c>
      <c r="H155" s="204">
        <v>-14.81</v>
      </c>
      <c r="I155" s="205"/>
      <c r="L155" s="201"/>
      <c r="M155" s="206"/>
      <c r="N155" s="207"/>
      <c r="O155" s="207"/>
      <c r="P155" s="207"/>
      <c r="Q155" s="207"/>
      <c r="R155" s="207"/>
      <c r="S155" s="207"/>
      <c r="T155" s="208"/>
      <c r="AT155" s="202" t="s">
        <v>230</v>
      </c>
      <c r="AU155" s="202" t="s">
        <v>82</v>
      </c>
      <c r="AV155" s="12" t="s">
        <v>82</v>
      </c>
      <c r="AW155" s="12" t="s">
        <v>35</v>
      </c>
      <c r="AX155" s="12" t="s">
        <v>72</v>
      </c>
      <c r="AY155" s="202" t="s">
        <v>144</v>
      </c>
    </row>
    <row r="156" spans="2:65" s="12" customFormat="1" x14ac:dyDescent="0.3">
      <c r="B156" s="201"/>
      <c r="D156" s="195" t="s">
        <v>230</v>
      </c>
      <c r="E156" s="202" t="s">
        <v>5</v>
      </c>
      <c r="F156" s="203" t="s">
        <v>1290</v>
      </c>
      <c r="H156" s="204">
        <v>-1.0449999999999999</v>
      </c>
      <c r="I156" s="205"/>
      <c r="L156" s="201"/>
      <c r="M156" s="206"/>
      <c r="N156" s="207"/>
      <c r="O156" s="207"/>
      <c r="P156" s="207"/>
      <c r="Q156" s="207"/>
      <c r="R156" s="207"/>
      <c r="S156" s="207"/>
      <c r="T156" s="208"/>
      <c r="AT156" s="202" t="s">
        <v>230</v>
      </c>
      <c r="AU156" s="202" t="s">
        <v>82</v>
      </c>
      <c r="AV156" s="12" t="s">
        <v>82</v>
      </c>
      <c r="AW156" s="12" t="s">
        <v>35</v>
      </c>
      <c r="AX156" s="12" t="s">
        <v>72</v>
      </c>
      <c r="AY156" s="202" t="s">
        <v>144</v>
      </c>
    </row>
    <row r="157" spans="2:65" s="12" customFormat="1" x14ac:dyDescent="0.3">
      <c r="B157" s="201"/>
      <c r="D157" s="195" t="s">
        <v>230</v>
      </c>
      <c r="E157" s="202" t="s">
        <v>5</v>
      </c>
      <c r="F157" s="203" t="s">
        <v>1291</v>
      </c>
      <c r="H157" s="204">
        <v>-11.597</v>
      </c>
      <c r="I157" s="205"/>
      <c r="L157" s="201"/>
      <c r="M157" s="206"/>
      <c r="N157" s="207"/>
      <c r="O157" s="207"/>
      <c r="P157" s="207"/>
      <c r="Q157" s="207"/>
      <c r="R157" s="207"/>
      <c r="S157" s="207"/>
      <c r="T157" s="208"/>
      <c r="AT157" s="202" t="s">
        <v>230</v>
      </c>
      <c r="AU157" s="202" t="s">
        <v>82</v>
      </c>
      <c r="AV157" s="12" t="s">
        <v>82</v>
      </c>
      <c r="AW157" s="12" t="s">
        <v>35</v>
      </c>
      <c r="AX157" s="12" t="s">
        <v>72</v>
      </c>
      <c r="AY157" s="202" t="s">
        <v>144</v>
      </c>
    </row>
    <row r="158" spans="2:65" s="12" customFormat="1" x14ac:dyDescent="0.3">
      <c r="B158" s="201"/>
      <c r="D158" s="195" t="s">
        <v>230</v>
      </c>
      <c r="E158" s="202" t="s">
        <v>5</v>
      </c>
      <c r="F158" s="203" t="s">
        <v>1292</v>
      </c>
      <c r="H158" s="204">
        <v>-2.12</v>
      </c>
      <c r="I158" s="205"/>
      <c r="L158" s="201"/>
      <c r="M158" s="206"/>
      <c r="N158" s="207"/>
      <c r="O158" s="207"/>
      <c r="P158" s="207"/>
      <c r="Q158" s="207"/>
      <c r="R158" s="207"/>
      <c r="S158" s="207"/>
      <c r="T158" s="208"/>
      <c r="AT158" s="202" t="s">
        <v>230</v>
      </c>
      <c r="AU158" s="202" t="s">
        <v>82</v>
      </c>
      <c r="AV158" s="12" t="s">
        <v>82</v>
      </c>
      <c r="AW158" s="12" t="s">
        <v>35</v>
      </c>
      <c r="AX158" s="12" t="s">
        <v>72</v>
      </c>
      <c r="AY158" s="202" t="s">
        <v>144</v>
      </c>
    </row>
    <row r="159" spans="2:65" s="12" customFormat="1" x14ac:dyDescent="0.3">
      <c r="B159" s="201"/>
      <c r="D159" s="195" t="s">
        <v>230</v>
      </c>
      <c r="E159" s="202" t="s">
        <v>5</v>
      </c>
      <c r="F159" s="203" t="s">
        <v>1293</v>
      </c>
      <c r="H159" s="204">
        <v>-11.298</v>
      </c>
      <c r="I159" s="205"/>
      <c r="L159" s="201"/>
      <c r="M159" s="206"/>
      <c r="N159" s="207"/>
      <c r="O159" s="207"/>
      <c r="P159" s="207"/>
      <c r="Q159" s="207"/>
      <c r="R159" s="207"/>
      <c r="S159" s="207"/>
      <c r="T159" s="208"/>
      <c r="AT159" s="202" t="s">
        <v>230</v>
      </c>
      <c r="AU159" s="202" t="s">
        <v>82</v>
      </c>
      <c r="AV159" s="12" t="s">
        <v>82</v>
      </c>
      <c r="AW159" s="12" t="s">
        <v>35</v>
      </c>
      <c r="AX159" s="12" t="s">
        <v>72</v>
      </c>
      <c r="AY159" s="202" t="s">
        <v>144</v>
      </c>
    </row>
    <row r="160" spans="2:65" s="13" customFormat="1" x14ac:dyDescent="0.3">
      <c r="B160" s="209"/>
      <c r="D160" s="195" t="s">
        <v>230</v>
      </c>
      <c r="E160" s="210" t="s">
        <v>5</v>
      </c>
      <c r="F160" s="211" t="s">
        <v>242</v>
      </c>
      <c r="H160" s="212">
        <v>234.255</v>
      </c>
      <c r="I160" s="213"/>
      <c r="L160" s="209"/>
      <c r="M160" s="214"/>
      <c r="N160" s="215"/>
      <c r="O160" s="215"/>
      <c r="P160" s="215"/>
      <c r="Q160" s="215"/>
      <c r="R160" s="215"/>
      <c r="S160" s="215"/>
      <c r="T160" s="216"/>
      <c r="AT160" s="210" t="s">
        <v>230</v>
      </c>
      <c r="AU160" s="210" t="s">
        <v>82</v>
      </c>
      <c r="AV160" s="13" t="s">
        <v>161</v>
      </c>
      <c r="AW160" s="13" t="s">
        <v>35</v>
      </c>
      <c r="AX160" s="13" t="s">
        <v>80</v>
      </c>
      <c r="AY160" s="210" t="s">
        <v>144</v>
      </c>
    </row>
    <row r="161" spans="2:65" s="1" customFormat="1" ht="16.5" customHeight="1" x14ac:dyDescent="0.3">
      <c r="B161" s="182"/>
      <c r="C161" s="217" t="s">
        <v>303</v>
      </c>
      <c r="D161" s="217" t="s">
        <v>440</v>
      </c>
      <c r="E161" s="218" t="s">
        <v>441</v>
      </c>
      <c r="F161" s="219" t="s">
        <v>442</v>
      </c>
      <c r="G161" s="220" t="s">
        <v>428</v>
      </c>
      <c r="H161" s="221">
        <v>421.65899999999999</v>
      </c>
      <c r="I161" s="222"/>
      <c r="J161" s="223">
        <f>ROUND(I161*H161,2)</f>
        <v>0</v>
      </c>
      <c r="K161" s="219" t="s">
        <v>227</v>
      </c>
      <c r="L161" s="224"/>
      <c r="M161" s="225" t="s">
        <v>5</v>
      </c>
      <c r="N161" s="226" t="s">
        <v>43</v>
      </c>
      <c r="O161" s="43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AR161" s="25" t="s">
        <v>176</v>
      </c>
      <c r="AT161" s="25" t="s">
        <v>440</v>
      </c>
      <c r="AU161" s="25" t="s">
        <v>82</v>
      </c>
      <c r="AY161" s="25" t="s">
        <v>144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25" t="s">
        <v>80</v>
      </c>
      <c r="BK161" s="194">
        <f>ROUND(I161*H161,2)</f>
        <v>0</v>
      </c>
      <c r="BL161" s="25" t="s">
        <v>161</v>
      </c>
      <c r="BM161" s="25" t="s">
        <v>1294</v>
      </c>
    </row>
    <row r="162" spans="2:65" s="1" customFormat="1" x14ac:dyDescent="0.3">
      <c r="B162" s="42"/>
      <c r="D162" s="195" t="s">
        <v>153</v>
      </c>
      <c r="F162" s="196" t="s">
        <v>442</v>
      </c>
      <c r="I162" s="157"/>
      <c r="L162" s="42"/>
      <c r="M162" s="197"/>
      <c r="N162" s="43"/>
      <c r="O162" s="43"/>
      <c r="P162" s="43"/>
      <c r="Q162" s="43"/>
      <c r="R162" s="43"/>
      <c r="S162" s="43"/>
      <c r="T162" s="71"/>
      <c r="AT162" s="25" t="s">
        <v>153</v>
      </c>
      <c r="AU162" s="25" t="s">
        <v>82</v>
      </c>
    </row>
    <row r="163" spans="2:65" s="12" customFormat="1" x14ac:dyDescent="0.3">
      <c r="B163" s="201"/>
      <c r="D163" s="195" t="s">
        <v>230</v>
      </c>
      <c r="E163" s="202" t="s">
        <v>5</v>
      </c>
      <c r="F163" s="203" t="s">
        <v>1295</v>
      </c>
      <c r="H163" s="204">
        <v>421.65899999999999</v>
      </c>
      <c r="I163" s="205"/>
      <c r="L163" s="201"/>
      <c r="M163" s="206"/>
      <c r="N163" s="207"/>
      <c r="O163" s="207"/>
      <c r="P163" s="207"/>
      <c r="Q163" s="207"/>
      <c r="R163" s="207"/>
      <c r="S163" s="207"/>
      <c r="T163" s="208"/>
      <c r="AT163" s="202" t="s">
        <v>230</v>
      </c>
      <c r="AU163" s="202" t="s">
        <v>82</v>
      </c>
      <c r="AV163" s="12" t="s">
        <v>82</v>
      </c>
      <c r="AW163" s="12" t="s">
        <v>35</v>
      </c>
      <c r="AX163" s="12" t="s">
        <v>80</v>
      </c>
      <c r="AY163" s="202" t="s">
        <v>144</v>
      </c>
    </row>
    <row r="164" spans="2:65" s="1" customFormat="1" ht="16.5" customHeight="1" x14ac:dyDescent="0.3">
      <c r="B164" s="182"/>
      <c r="C164" s="183" t="s">
        <v>309</v>
      </c>
      <c r="D164" s="183" t="s">
        <v>147</v>
      </c>
      <c r="E164" s="184" t="s">
        <v>1296</v>
      </c>
      <c r="F164" s="185" t="s">
        <v>1297</v>
      </c>
      <c r="G164" s="186" t="s">
        <v>289</v>
      </c>
      <c r="H164" s="187">
        <v>87.498000000000005</v>
      </c>
      <c r="I164" s="188"/>
      <c r="J164" s="189">
        <f>ROUND(I164*H164,2)</f>
        <v>0</v>
      </c>
      <c r="K164" s="185" t="s">
        <v>227</v>
      </c>
      <c r="L164" s="42"/>
      <c r="M164" s="190" t="s">
        <v>5</v>
      </c>
      <c r="N164" s="191" t="s">
        <v>43</v>
      </c>
      <c r="O164" s="43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AR164" s="25" t="s">
        <v>161</v>
      </c>
      <c r="AT164" s="25" t="s">
        <v>147</v>
      </c>
      <c r="AU164" s="25" t="s">
        <v>82</v>
      </c>
      <c r="AY164" s="25" t="s">
        <v>144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25" t="s">
        <v>80</v>
      </c>
      <c r="BK164" s="194">
        <f>ROUND(I164*H164,2)</f>
        <v>0</v>
      </c>
      <c r="BL164" s="25" t="s">
        <v>161</v>
      </c>
      <c r="BM164" s="25" t="s">
        <v>1298</v>
      </c>
    </row>
    <row r="165" spans="2:65" s="1" customFormat="1" ht="40.5" x14ac:dyDescent="0.3">
      <c r="B165" s="42"/>
      <c r="D165" s="195" t="s">
        <v>153</v>
      </c>
      <c r="F165" s="196" t="s">
        <v>1299</v>
      </c>
      <c r="I165" s="157"/>
      <c r="L165" s="42"/>
      <c r="M165" s="197"/>
      <c r="N165" s="43"/>
      <c r="O165" s="43"/>
      <c r="P165" s="43"/>
      <c r="Q165" s="43"/>
      <c r="R165" s="43"/>
      <c r="S165" s="43"/>
      <c r="T165" s="71"/>
      <c r="AT165" s="25" t="s">
        <v>153</v>
      </c>
      <c r="AU165" s="25" t="s">
        <v>82</v>
      </c>
    </row>
    <row r="166" spans="2:65" s="12" customFormat="1" x14ac:dyDescent="0.3">
      <c r="B166" s="201"/>
      <c r="D166" s="195" t="s">
        <v>230</v>
      </c>
      <c r="E166" s="202" t="s">
        <v>5</v>
      </c>
      <c r="F166" s="203" t="s">
        <v>1300</v>
      </c>
      <c r="H166" s="204">
        <v>17.437000000000001</v>
      </c>
      <c r="I166" s="205"/>
      <c r="L166" s="201"/>
      <c r="M166" s="206"/>
      <c r="N166" s="207"/>
      <c r="O166" s="207"/>
      <c r="P166" s="207"/>
      <c r="Q166" s="207"/>
      <c r="R166" s="207"/>
      <c r="S166" s="207"/>
      <c r="T166" s="208"/>
      <c r="AT166" s="202" t="s">
        <v>230</v>
      </c>
      <c r="AU166" s="202" t="s">
        <v>82</v>
      </c>
      <c r="AV166" s="12" t="s">
        <v>82</v>
      </c>
      <c r="AW166" s="12" t="s">
        <v>35</v>
      </c>
      <c r="AX166" s="12" t="s">
        <v>72</v>
      </c>
      <c r="AY166" s="202" t="s">
        <v>144</v>
      </c>
    </row>
    <row r="167" spans="2:65" s="12" customFormat="1" x14ac:dyDescent="0.3">
      <c r="B167" s="201"/>
      <c r="D167" s="195" t="s">
        <v>230</v>
      </c>
      <c r="E167" s="202" t="s">
        <v>5</v>
      </c>
      <c r="F167" s="203" t="s">
        <v>1301</v>
      </c>
      <c r="H167" s="204">
        <v>70.061000000000007</v>
      </c>
      <c r="I167" s="205"/>
      <c r="L167" s="201"/>
      <c r="M167" s="206"/>
      <c r="N167" s="207"/>
      <c r="O167" s="207"/>
      <c r="P167" s="207"/>
      <c r="Q167" s="207"/>
      <c r="R167" s="207"/>
      <c r="S167" s="207"/>
      <c r="T167" s="208"/>
      <c r="AT167" s="202" t="s">
        <v>230</v>
      </c>
      <c r="AU167" s="202" t="s">
        <v>82</v>
      </c>
      <c r="AV167" s="12" t="s">
        <v>82</v>
      </c>
      <c r="AW167" s="12" t="s">
        <v>35</v>
      </c>
      <c r="AX167" s="12" t="s">
        <v>72</v>
      </c>
      <c r="AY167" s="202" t="s">
        <v>144</v>
      </c>
    </row>
    <row r="168" spans="2:65" s="13" customFormat="1" x14ac:dyDescent="0.3">
      <c r="B168" s="209"/>
      <c r="D168" s="195" t="s">
        <v>230</v>
      </c>
      <c r="E168" s="210" t="s">
        <v>5</v>
      </c>
      <c r="F168" s="211" t="s">
        <v>242</v>
      </c>
      <c r="H168" s="212">
        <v>87.498000000000005</v>
      </c>
      <c r="I168" s="213"/>
      <c r="L168" s="209"/>
      <c r="M168" s="214"/>
      <c r="N168" s="215"/>
      <c r="O168" s="215"/>
      <c r="P168" s="215"/>
      <c r="Q168" s="215"/>
      <c r="R168" s="215"/>
      <c r="S168" s="215"/>
      <c r="T168" s="216"/>
      <c r="AT168" s="210" t="s">
        <v>230</v>
      </c>
      <c r="AU168" s="210" t="s">
        <v>82</v>
      </c>
      <c r="AV168" s="13" t="s">
        <v>161</v>
      </c>
      <c r="AW168" s="13" t="s">
        <v>35</v>
      </c>
      <c r="AX168" s="13" t="s">
        <v>80</v>
      </c>
      <c r="AY168" s="210" t="s">
        <v>144</v>
      </c>
    </row>
    <row r="169" spans="2:65" s="1" customFormat="1" ht="16.5" customHeight="1" x14ac:dyDescent="0.3">
      <c r="B169" s="182"/>
      <c r="C169" s="217" t="s">
        <v>315</v>
      </c>
      <c r="D169" s="217" t="s">
        <v>440</v>
      </c>
      <c r="E169" s="218" t="s">
        <v>1302</v>
      </c>
      <c r="F169" s="219" t="s">
        <v>1303</v>
      </c>
      <c r="G169" s="220" t="s">
        <v>428</v>
      </c>
      <c r="H169" s="221">
        <v>157.49600000000001</v>
      </c>
      <c r="I169" s="222"/>
      <c r="J169" s="223">
        <f>ROUND(I169*H169,2)</f>
        <v>0</v>
      </c>
      <c r="K169" s="219" t="s">
        <v>227</v>
      </c>
      <c r="L169" s="224"/>
      <c r="M169" s="225" t="s">
        <v>5</v>
      </c>
      <c r="N169" s="226" t="s">
        <v>43</v>
      </c>
      <c r="O169" s="43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AR169" s="25" t="s">
        <v>176</v>
      </c>
      <c r="AT169" s="25" t="s">
        <v>440</v>
      </c>
      <c r="AU169" s="25" t="s">
        <v>82</v>
      </c>
      <c r="AY169" s="25" t="s">
        <v>144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25" t="s">
        <v>80</v>
      </c>
      <c r="BK169" s="194">
        <f>ROUND(I169*H169,2)</f>
        <v>0</v>
      </c>
      <c r="BL169" s="25" t="s">
        <v>161</v>
      </c>
      <c r="BM169" s="25" t="s">
        <v>1304</v>
      </c>
    </row>
    <row r="170" spans="2:65" s="1" customFormat="1" x14ac:dyDescent="0.3">
      <c r="B170" s="42"/>
      <c r="D170" s="195" t="s">
        <v>153</v>
      </c>
      <c r="F170" s="196" t="s">
        <v>1303</v>
      </c>
      <c r="I170" s="157"/>
      <c r="L170" s="42"/>
      <c r="M170" s="197"/>
      <c r="N170" s="43"/>
      <c r="O170" s="43"/>
      <c r="P170" s="43"/>
      <c r="Q170" s="43"/>
      <c r="R170" s="43"/>
      <c r="S170" s="43"/>
      <c r="T170" s="71"/>
      <c r="AT170" s="25" t="s">
        <v>153</v>
      </c>
      <c r="AU170" s="25" t="s">
        <v>82</v>
      </c>
    </row>
    <row r="171" spans="2:65" s="12" customFormat="1" x14ac:dyDescent="0.3">
      <c r="B171" s="201"/>
      <c r="D171" s="195" t="s">
        <v>230</v>
      </c>
      <c r="F171" s="203" t="s">
        <v>1305</v>
      </c>
      <c r="H171" s="204">
        <v>157.49600000000001</v>
      </c>
      <c r="I171" s="205"/>
      <c r="L171" s="201"/>
      <c r="M171" s="206"/>
      <c r="N171" s="207"/>
      <c r="O171" s="207"/>
      <c r="P171" s="207"/>
      <c r="Q171" s="207"/>
      <c r="R171" s="207"/>
      <c r="S171" s="207"/>
      <c r="T171" s="208"/>
      <c r="AT171" s="202" t="s">
        <v>230</v>
      </c>
      <c r="AU171" s="202" t="s">
        <v>82</v>
      </c>
      <c r="AV171" s="12" t="s">
        <v>82</v>
      </c>
      <c r="AW171" s="12" t="s">
        <v>6</v>
      </c>
      <c r="AX171" s="12" t="s">
        <v>80</v>
      </c>
      <c r="AY171" s="202" t="s">
        <v>144</v>
      </c>
    </row>
    <row r="172" spans="2:65" s="11" customFormat="1" ht="29.85" customHeight="1" x14ac:dyDescent="0.3">
      <c r="B172" s="169"/>
      <c r="D172" s="170" t="s">
        <v>71</v>
      </c>
      <c r="E172" s="180" t="s">
        <v>157</v>
      </c>
      <c r="F172" s="180" t="s">
        <v>1074</v>
      </c>
      <c r="I172" s="172"/>
      <c r="J172" s="181">
        <f>BK172</f>
        <v>0</v>
      </c>
      <c r="L172" s="169"/>
      <c r="M172" s="174"/>
      <c r="N172" s="175"/>
      <c r="O172" s="175"/>
      <c r="P172" s="176">
        <f>SUM(P173:P180)</f>
        <v>0</v>
      </c>
      <c r="Q172" s="175"/>
      <c r="R172" s="176">
        <f>SUM(R173:R180)</f>
        <v>0</v>
      </c>
      <c r="S172" s="175"/>
      <c r="T172" s="177">
        <f>SUM(T173:T180)</f>
        <v>0</v>
      </c>
      <c r="AR172" s="170" t="s">
        <v>80</v>
      </c>
      <c r="AT172" s="178" t="s">
        <v>71</v>
      </c>
      <c r="AU172" s="178" t="s">
        <v>80</v>
      </c>
      <c r="AY172" s="170" t="s">
        <v>144</v>
      </c>
      <c r="BK172" s="179">
        <f>SUM(BK173:BK180)</f>
        <v>0</v>
      </c>
    </row>
    <row r="173" spans="2:65" s="1" customFormat="1" ht="16.5" customHeight="1" x14ac:dyDescent="0.3">
      <c r="B173" s="182"/>
      <c r="C173" s="183" t="s">
        <v>322</v>
      </c>
      <c r="D173" s="183" t="s">
        <v>147</v>
      </c>
      <c r="E173" s="184" t="s">
        <v>1306</v>
      </c>
      <c r="F173" s="185" t="s">
        <v>1307</v>
      </c>
      <c r="G173" s="186" t="s">
        <v>283</v>
      </c>
      <c r="H173" s="187">
        <v>110.1</v>
      </c>
      <c r="I173" s="188"/>
      <c r="J173" s="189">
        <f>ROUND(I173*H173,2)</f>
        <v>0</v>
      </c>
      <c r="K173" s="185" t="s">
        <v>227</v>
      </c>
      <c r="L173" s="42"/>
      <c r="M173" s="190" t="s">
        <v>5</v>
      </c>
      <c r="N173" s="191" t="s">
        <v>43</v>
      </c>
      <c r="O173" s="43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AR173" s="25" t="s">
        <v>161</v>
      </c>
      <c r="AT173" s="25" t="s">
        <v>147</v>
      </c>
      <c r="AU173" s="25" t="s">
        <v>82</v>
      </c>
      <c r="AY173" s="25" t="s">
        <v>144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25" t="s">
        <v>80</v>
      </c>
      <c r="BK173" s="194">
        <f>ROUND(I173*H173,2)</f>
        <v>0</v>
      </c>
      <c r="BL173" s="25" t="s">
        <v>161</v>
      </c>
      <c r="BM173" s="25" t="s">
        <v>1308</v>
      </c>
    </row>
    <row r="174" spans="2:65" s="1" customFormat="1" x14ac:dyDescent="0.3">
      <c r="B174" s="42"/>
      <c r="D174" s="195" t="s">
        <v>153</v>
      </c>
      <c r="F174" s="196" t="s">
        <v>1309</v>
      </c>
      <c r="I174" s="157"/>
      <c r="L174" s="42"/>
      <c r="M174" s="197"/>
      <c r="N174" s="43"/>
      <c r="O174" s="43"/>
      <c r="P174" s="43"/>
      <c r="Q174" s="43"/>
      <c r="R174" s="43"/>
      <c r="S174" s="43"/>
      <c r="T174" s="71"/>
      <c r="AT174" s="25" t="s">
        <v>153</v>
      </c>
      <c r="AU174" s="25" t="s">
        <v>82</v>
      </c>
    </row>
    <row r="175" spans="2:65" s="12" customFormat="1" x14ac:dyDescent="0.3">
      <c r="B175" s="201"/>
      <c r="D175" s="195" t="s">
        <v>230</v>
      </c>
      <c r="E175" s="202" t="s">
        <v>5</v>
      </c>
      <c r="F175" s="203" t="s">
        <v>1310</v>
      </c>
      <c r="H175" s="204">
        <v>79.900000000000006</v>
      </c>
      <c r="I175" s="205"/>
      <c r="L175" s="201"/>
      <c r="M175" s="206"/>
      <c r="N175" s="207"/>
      <c r="O175" s="207"/>
      <c r="P175" s="207"/>
      <c r="Q175" s="207"/>
      <c r="R175" s="207"/>
      <c r="S175" s="207"/>
      <c r="T175" s="208"/>
      <c r="AT175" s="202" t="s">
        <v>230</v>
      </c>
      <c r="AU175" s="202" t="s">
        <v>82</v>
      </c>
      <c r="AV175" s="12" t="s">
        <v>82</v>
      </c>
      <c r="AW175" s="12" t="s">
        <v>35</v>
      </c>
      <c r="AX175" s="12" t="s">
        <v>72</v>
      </c>
      <c r="AY175" s="202" t="s">
        <v>144</v>
      </c>
    </row>
    <row r="176" spans="2:65" s="12" customFormat="1" x14ac:dyDescent="0.3">
      <c r="B176" s="201"/>
      <c r="D176" s="195" t="s">
        <v>230</v>
      </c>
      <c r="E176" s="202" t="s">
        <v>5</v>
      </c>
      <c r="F176" s="203" t="s">
        <v>1311</v>
      </c>
      <c r="H176" s="204">
        <v>30.2</v>
      </c>
      <c r="I176" s="205"/>
      <c r="L176" s="201"/>
      <c r="M176" s="206"/>
      <c r="N176" s="207"/>
      <c r="O176" s="207"/>
      <c r="P176" s="207"/>
      <c r="Q176" s="207"/>
      <c r="R176" s="207"/>
      <c r="S176" s="207"/>
      <c r="T176" s="208"/>
      <c r="AT176" s="202" t="s">
        <v>230</v>
      </c>
      <c r="AU176" s="202" t="s">
        <v>82</v>
      </c>
      <c r="AV176" s="12" t="s">
        <v>82</v>
      </c>
      <c r="AW176" s="12" t="s">
        <v>35</v>
      </c>
      <c r="AX176" s="12" t="s">
        <v>72</v>
      </c>
      <c r="AY176" s="202" t="s">
        <v>144</v>
      </c>
    </row>
    <row r="177" spans="2:65" s="13" customFormat="1" x14ac:dyDescent="0.3">
      <c r="B177" s="209"/>
      <c r="D177" s="195" t="s">
        <v>230</v>
      </c>
      <c r="E177" s="210" t="s">
        <v>5</v>
      </c>
      <c r="F177" s="211" t="s">
        <v>242</v>
      </c>
      <c r="H177" s="212">
        <v>110.1</v>
      </c>
      <c r="I177" s="213"/>
      <c r="L177" s="209"/>
      <c r="M177" s="214"/>
      <c r="N177" s="215"/>
      <c r="O177" s="215"/>
      <c r="P177" s="215"/>
      <c r="Q177" s="215"/>
      <c r="R177" s="215"/>
      <c r="S177" s="215"/>
      <c r="T177" s="216"/>
      <c r="AT177" s="210" t="s">
        <v>230</v>
      </c>
      <c r="AU177" s="210" t="s">
        <v>82</v>
      </c>
      <c r="AV177" s="13" t="s">
        <v>161</v>
      </c>
      <c r="AW177" s="13" t="s">
        <v>35</v>
      </c>
      <c r="AX177" s="13" t="s">
        <v>80</v>
      </c>
      <c r="AY177" s="210" t="s">
        <v>144</v>
      </c>
    </row>
    <row r="178" spans="2:65" s="1" customFormat="1" ht="16.5" customHeight="1" x14ac:dyDescent="0.3">
      <c r="B178" s="182"/>
      <c r="C178" s="183" t="s">
        <v>328</v>
      </c>
      <c r="D178" s="183" t="s">
        <v>147</v>
      </c>
      <c r="E178" s="184" t="s">
        <v>1312</v>
      </c>
      <c r="F178" s="185" t="s">
        <v>1313</v>
      </c>
      <c r="G178" s="186" t="s">
        <v>283</v>
      </c>
      <c r="H178" s="187">
        <v>320</v>
      </c>
      <c r="I178" s="188"/>
      <c r="J178" s="189">
        <f>ROUND(I178*H178,2)</f>
        <v>0</v>
      </c>
      <c r="K178" s="185" t="s">
        <v>227</v>
      </c>
      <c r="L178" s="42"/>
      <c r="M178" s="190" t="s">
        <v>5</v>
      </c>
      <c r="N178" s="191" t="s">
        <v>43</v>
      </c>
      <c r="O178" s="43"/>
      <c r="P178" s="192">
        <f>O178*H178</f>
        <v>0</v>
      </c>
      <c r="Q178" s="192">
        <v>0</v>
      </c>
      <c r="R178" s="192">
        <f>Q178*H178</f>
        <v>0</v>
      </c>
      <c r="S178" s="192">
        <v>0</v>
      </c>
      <c r="T178" s="193">
        <f>S178*H178</f>
        <v>0</v>
      </c>
      <c r="AR178" s="25" t="s">
        <v>161</v>
      </c>
      <c r="AT178" s="25" t="s">
        <v>147</v>
      </c>
      <c r="AU178" s="25" t="s">
        <v>82</v>
      </c>
      <c r="AY178" s="25" t="s">
        <v>144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25" t="s">
        <v>80</v>
      </c>
      <c r="BK178" s="194">
        <f>ROUND(I178*H178,2)</f>
        <v>0</v>
      </c>
      <c r="BL178" s="25" t="s">
        <v>161</v>
      </c>
      <c r="BM178" s="25" t="s">
        <v>1314</v>
      </c>
    </row>
    <row r="179" spans="2:65" s="1" customFormat="1" x14ac:dyDescent="0.3">
      <c r="B179" s="42"/>
      <c r="D179" s="195" t="s">
        <v>153</v>
      </c>
      <c r="F179" s="196" t="s">
        <v>1315</v>
      </c>
      <c r="I179" s="157"/>
      <c r="L179" s="42"/>
      <c r="M179" s="197"/>
      <c r="N179" s="43"/>
      <c r="O179" s="43"/>
      <c r="P179" s="43"/>
      <c r="Q179" s="43"/>
      <c r="R179" s="43"/>
      <c r="S179" s="43"/>
      <c r="T179" s="71"/>
      <c r="AT179" s="25" t="s">
        <v>153</v>
      </c>
      <c r="AU179" s="25" t="s">
        <v>82</v>
      </c>
    </row>
    <row r="180" spans="2:65" s="12" customFormat="1" x14ac:dyDescent="0.3">
      <c r="B180" s="201"/>
      <c r="D180" s="195" t="s">
        <v>230</v>
      </c>
      <c r="E180" s="202" t="s">
        <v>5</v>
      </c>
      <c r="F180" s="203" t="s">
        <v>1316</v>
      </c>
      <c r="H180" s="204">
        <v>320</v>
      </c>
      <c r="I180" s="205"/>
      <c r="L180" s="201"/>
      <c r="M180" s="206"/>
      <c r="N180" s="207"/>
      <c r="O180" s="207"/>
      <c r="P180" s="207"/>
      <c r="Q180" s="207"/>
      <c r="R180" s="207"/>
      <c r="S180" s="207"/>
      <c r="T180" s="208"/>
      <c r="AT180" s="202" t="s">
        <v>230</v>
      </c>
      <c r="AU180" s="202" t="s">
        <v>82</v>
      </c>
      <c r="AV180" s="12" t="s">
        <v>82</v>
      </c>
      <c r="AW180" s="12" t="s">
        <v>35</v>
      </c>
      <c r="AX180" s="12" t="s">
        <v>80</v>
      </c>
      <c r="AY180" s="202" t="s">
        <v>144</v>
      </c>
    </row>
    <row r="181" spans="2:65" s="11" customFormat="1" ht="29.85" customHeight="1" x14ac:dyDescent="0.3">
      <c r="B181" s="169"/>
      <c r="D181" s="170" t="s">
        <v>71</v>
      </c>
      <c r="E181" s="180" t="s">
        <v>161</v>
      </c>
      <c r="F181" s="180" t="s">
        <v>1095</v>
      </c>
      <c r="I181" s="172"/>
      <c r="J181" s="181">
        <f>BK181</f>
        <v>0</v>
      </c>
      <c r="L181" s="169"/>
      <c r="M181" s="174"/>
      <c r="N181" s="175"/>
      <c r="O181" s="175"/>
      <c r="P181" s="176">
        <f>SUM(P182:P192)</f>
        <v>0</v>
      </c>
      <c r="Q181" s="175"/>
      <c r="R181" s="176">
        <f>SUM(R182:R192)</f>
        <v>1.21344E-2</v>
      </c>
      <c r="S181" s="175"/>
      <c r="T181" s="177">
        <f>SUM(T182:T192)</f>
        <v>0</v>
      </c>
      <c r="AR181" s="170" t="s">
        <v>80</v>
      </c>
      <c r="AT181" s="178" t="s">
        <v>71</v>
      </c>
      <c r="AU181" s="178" t="s">
        <v>80</v>
      </c>
      <c r="AY181" s="170" t="s">
        <v>144</v>
      </c>
      <c r="BK181" s="179">
        <f>SUM(BK182:BK192)</f>
        <v>0</v>
      </c>
    </row>
    <row r="182" spans="2:65" s="1" customFormat="1" ht="16.5" customHeight="1" x14ac:dyDescent="0.3">
      <c r="B182" s="182"/>
      <c r="C182" s="183" t="s">
        <v>10</v>
      </c>
      <c r="D182" s="183" t="s">
        <v>147</v>
      </c>
      <c r="E182" s="184" t="s">
        <v>1317</v>
      </c>
      <c r="F182" s="185" t="s">
        <v>1318</v>
      </c>
      <c r="G182" s="186" t="s">
        <v>289</v>
      </c>
      <c r="H182" s="187">
        <v>14.81</v>
      </c>
      <c r="I182" s="188"/>
      <c r="J182" s="189">
        <f>ROUND(I182*H182,2)</f>
        <v>0</v>
      </c>
      <c r="K182" s="185" t="s">
        <v>227</v>
      </c>
      <c r="L182" s="42"/>
      <c r="M182" s="190" t="s">
        <v>5</v>
      </c>
      <c r="N182" s="191" t="s">
        <v>43</v>
      </c>
      <c r="O182" s="43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AR182" s="25" t="s">
        <v>161</v>
      </c>
      <c r="AT182" s="25" t="s">
        <v>147</v>
      </c>
      <c r="AU182" s="25" t="s">
        <v>82</v>
      </c>
      <c r="AY182" s="25" t="s">
        <v>144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25" t="s">
        <v>80</v>
      </c>
      <c r="BK182" s="194">
        <f>ROUND(I182*H182,2)</f>
        <v>0</v>
      </c>
      <c r="BL182" s="25" t="s">
        <v>161</v>
      </c>
      <c r="BM182" s="25" t="s">
        <v>1319</v>
      </c>
    </row>
    <row r="183" spans="2:65" s="1" customFormat="1" ht="27" x14ac:dyDescent="0.3">
      <c r="B183" s="42"/>
      <c r="D183" s="195" t="s">
        <v>153</v>
      </c>
      <c r="F183" s="196" t="s">
        <v>1320</v>
      </c>
      <c r="I183" s="157"/>
      <c r="L183" s="42"/>
      <c r="M183" s="197"/>
      <c r="N183" s="43"/>
      <c r="O183" s="43"/>
      <c r="P183" s="43"/>
      <c r="Q183" s="43"/>
      <c r="R183" s="43"/>
      <c r="S183" s="43"/>
      <c r="T183" s="71"/>
      <c r="AT183" s="25" t="s">
        <v>153</v>
      </c>
      <c r="AU183" s="25" t="s">
        <v>82</v>
      </c>
    </row>
    <row r="184" spans="2:65" s="12" customFormat="1" x14ac:dyDescent="0.3">
      <c r="B184" s="201"/>
      <c r="D184" s="195" t="s">
        <v>230</v>
      </c>
      <c r="E184" s="202" t="s">
        <v>5</v>
      </c>
      <c r="F184" s="203" t="s">
        <v>1321</v>
      </c>
      <c r="H184" s="204">
        <v>3.6240000000000001</v>
      </c>
      <c r="I184" s="205"/>
      <c r="L184" s="201"/>
      <c r="M184" s="206"/>
      <c r="N184" s="207"/>
      <c r="O184" s="207"/>
      <c r="P184" s="207"/>
      <c r="Q184" s="207"/>
      <c r="R184" s="207"/>
      <c r="S184" s="207"/>
      <c r="T184" s="208"/>
      <c r="AT184" s="202" t="s">
        <v>230</v>
      </c>
      <c r="AU184" s="202" t="s">
        <v>82</v>
      </c>
      <c r="AV184" s="12" t="s">
        <v>82</v>
      </c>
      <c r="AW184" s="12" t="s">
        <v>35</v>
      </c>
      <c r="AX184" s="12" t="s">
        <v>72</v>
      </c>
      <c r="AY184" s="202" t="s">
        <v>144</v>
      </c>
    </row>
    <row r="185" spans="2:65" s="12" customFormat="1" x14ac:dyDescent="0.3">
      <c r="B185" s="201"/>
      <c r="D185" s="195" t="s">
        <v>230</v>
      </c>
      <c r="E185" s="202" t="s">
        <v>5</v>
      </c>
      <c r="F185" s="203" t="s">
        <v>1322</v>
      </c>
      <c r="H185" s="204">
        <v>11.186</v>
      </c>
      <c r="I185" s="205"/>
      <c r="L185" s="201"/>
      <c r="M185" s="206"/>
      <c r="N185" s="207"/>
      <c r="O185" s="207"/>
      <c r="P185" s="207"/>
      <c r="Q185" s="207"/>
      <c r="R185" s="207"/>
      <c r="S185" s="207"/>
      <c r="T185" s="208"/>
      <c r="AT185" s="202" t="s">
        <v>230</v>
      </c>
      <c r="AU185" s="202" t="s">
        <v>82</v>
      </c>
      <c r="AV185" s="12" t="s">
        <v>82</v>
      </c>
      <c r="AW185" s="12" t="s">
        <v>35</v>
      </c>
      <c r="AX185" s="12" t="s">
        <v>72</v>
      </c>
      <c r="AY185" s="202" t="s">
        <v>144</v>
      </c>
    </row>
    <row r="186" spans="2:65" s="13" customFormat="1" x14ac:dyDescent="0.3">
      <c r="B186" s="209"/>
      <c r="D186" s="195" t="s">
        <v>230</v>
      </c>
      <c r="E186" s="210" t="s">
        <v>5</v>
      </c>
      <c r="F186" s="211" t="s">
        <v>242</v>
      </c>
      <c r="H186" s="212">
        <v>14.81</v>
      </c>
      <c r="I186" s="213"/>
      <c r="L186" s="209"/>
      <c r="M186" s="214"/>
      <c r="N186" s="215"/>
      <c r="O186" s="215"/>
      <c r="P186" s="215"/>
      <c r="Q186" s="215"/>
      <c r="R186" s="215"/>
      <c r="S186" s="215"/>
      <c r="T186" s="216"/>
      <c r="AT186" s="210" t="s">
        <v>230</v>
      </c>
      <c r="AU186" s="210" t="s">
        <v>82</v>
      </c>
      <c r="AV186" s="13" t="s">
        <v>161</v>
      </c>
      <c r="AW186" s="13" t="s">
        <v>35</v>
      </c>
      <c r="AX186" s="13" t="s">
        <v>80</v>
      </c>
      <c r="AY186" s="210" t="s">
        <v>144</v>
      </c>
    </row>
    <row r="187" spans="2:65" s="1" customFormat="1" ht="16.5" customHeight="1" x14ac:dyDescent="0.3">
      <c r="B187" s="182"/>
      <c r="C187" s="183" t="s">
        <v>339</v>
      </c>
      <c r="D187" s="183" t="s">
        <v>147</v>
      </c>
      <c r="E187" s="184" t="s">
        <v>1323</v>
      </c>
      <c r="F187" s="185" t="s">
        <v>1324</v>
      </c>
      <c r="G187" s="186" t="s">
        <v>289</v>
      </c>
      <c r="H187" s="187">
        <v>0.76800000000000002</v>
      </c>
      <c r="I187" s="188"/>
      <c r="J187" s="189">
        <f>ROUND(I187*H187,2)</f>
        <v>0</v>
      </c>
      <c r="K187" s="185" t="s">
        <v>227</v>
      </c>
      <c r="L187" s="42"/>
      <c r="M187" s="190" t="s">
        <v>5</v>
      </c>
      <c r="N187" s="191" t="s">
        <v>43</v>
      </c>
      <c r="O187" s="43"/>
      <c r="P187" s="192">
        <f>O187*H187</f>
        <v>0</v>
      </c>
      <c r="Q187" s="192">
        <v>0</v>
      </c>
      <c r="R187" s="192">
        <f>Q187*H187</f>
        <v>0</v>
      </c>
      <c r="S187" s="192">
        <v>0</v>
      </c>
      <c r="T187" s="193">
        <f>S187*H187</f>
        <v>0</v>
      </c>
      <c r="AR187" s="25" t="s">
        <v>161</v>
      </c>
      <c r="AT187" s="25" t="s">
        <v>147</v>
      </c>
      <c r="AU187" s="25" t="s">
        <v>82</v>
      </c>
      <c r="AY187" s="25" t="s">
        <v>144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25" t="s">
        <v>80</v>
      </c>
      <c r="BK187" s="194">
        <f>ROUND(I187*H187,2)</f>
        <v>0</v>
      </c>
      <c r="BL187" s="25" t="s">
        <v>161</v>
      </c>
      <c r="BM187" s="25" t="s">
        <v>1325</v>
      </c>
    </row>
    <row r="188" spans="2:65" s="1" customFormat="1" ht="27" x14ac:dyDescent="0.3">
      <c r="B188" s="42"/>
      <c r="D188" s="195" t="s">
        <v>153</v>
      </c>
      <c r="F188" s="196" t="s">
        <v>1326</v>
      </c>
      <c r="I188" s="157"/>
      <c r="L188" s="42"/>
      <c r="M188" s="197"/>
      <c r="N188" s="43"/>
      <c r="O188" s="43"/>
      <c r="P188" s="43"/>
      <c r="Q188" s="43"/>
      <c r="R188" s="43"/>
      <c r="S188" s="43"/>
      <c r="T188" s="71"/>
      <c r="AT188" s="25" t="s">
        <v>153</v>
      </c>
      <c r="AU188" s="25" t="s">
        <v>82</v>
      </c>
    </row>
    <row r="189" spans="2:65" s="12" customFormat="1" x14ac:dyDescent="0.3">
      <c r="B189" s="201"/>
      <c r="D189" s="195" t="s">
        <v>230</v>
      </c>
      <c r="E189" s="202" t="s">
        <v>5</v>
      </c>
      <c r="F189" s="203" t="s">
        <v>1327</v>
      </c>
      <c r="H189" s="204">
        <v>0.76800000000000002</v>
      </c>
      <c r="I189" s="205"/>
      <c r="L189" s="201"/>
      <c r="M189" s="206"/>
      <c r="N189" s="207"/>
      <c r="O189" s="207"/>
      <c r="P189" s="207"/>
      <c r="Q189" s="207"/>
      <c r="R189" s="207"/>
      <c r="S189" s="207"/>
      <c r="T189" s="208"/>
      <c r="AT189" s="202" t="s">
        <v>230</v>
      </c>
      <c r="AU189" s="202" t="s">
        <v>82</v>
      </c>
      <c r="AV189" s="12" t="s">
        <v>82</v>
      </c>
      <c r="AW189" s="12" t="s">
        <v>35</v>
      </c>
      <c r="AX189" s="12" t="s">
        <v>80</v>
      </c>
      <c r="AY189" s="202" t="s">
        <v>144</v>
      </c>
    </row>
    <row r="190" spans="2:65" s="1" customFormat="1" ht="16.5" customHeight="1" x14ac:dyDescent="0.3">
      <c r="B190" s="182"/>
      <c r="C190" s="183" t="s">
        <v>346</v>
      </c>
      <c r="D190" s="183" t="s">
        <v>147</v>
      </c>
      <c r="E190" s="184" t="s">
        <v>1328</v>
      </c>
      <c r="F190" s="185" t="s">
        <v>1329</v>
      </c>
      <c r="G190" s="186" t="s">
        <v>226</v>
      </c>
      <c r="H190" s="187">
        <v>1.92</v>
      </c>
      <c r="I190" s="188"/>
      <c r="J190" s="189">
        <f>ROUND(I190*H190,2)</f>
        <v>0</v>
      </c>
      <c r="K190" s="185" t="s">
        <v>227</v>
      </c>
      <c r="L190" s="42"/>
      <c r="M190" s="190" t="s">
        <v>5</v>
      </c>
      <c r="N190" s="191" t="s">
        <v>43</v>
      </c>
      <c r="O190" s="43"/>
      <c r="P190" s="192">
        <f>O190*H190</f>
        <v>0</v>
      </c>
      <c r="Q190" s="192">
        <v>6.3200000000000001E-3</v>
      </c>
      <c r="R190" s="192">
        <f>Q190*H190</f>
        <v>1.21344E-2</v>
      </c>
      <c r="S190" s="192">
        <v>0</v>
      </c>
      <c r="T190" s="193">
        <f>S190*H190</f>
        <v>0</v>
      </c>
      <c r="AR190" s="25" t="s">
        <v>161</v>
      </c>
      <c r="AT190" s="25" t="s">
        <v>147</v>
      </c>
      <c r="AU190" s="25" t="s">
        <v>82</v>
      </c>
      <c r="AY190" s="25" t="s">
        <v>144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25" t="s">
        <v>80</v>
      </c>
      <c r="BK190" s="194">
        <f>ROUND(I190*H190,2)</f>
        <v>0</v>
      </c>
      <c r="BL190" s="25" t="s">
        <v>161</v>
      </c>
      <c r="BM190" s="25" t="s">
        <v>1330</v>
      </c>
    </row>
    <row r="191" spans="2:65" s="1" customFormat="1" ht="27" x14ac:dyDescent="0.3">
      <c r="B191" s="42"/>
      <c r="D191" s="195" t="s">
        <v>153</v>
      </c>
      <c r="F191" s="196" t="s">
        <v>1331</v>
      </c>
      <c r="I191" s="157"/>
      <c r="L191" s="42"/>
      <c r="M191" s="197"/>
      <c r="N191" s="43"/>
      <c r="O191" s="43"/>
      <c r="P191" s="43"/>
      <c r="Q191" s="43"/>
      <c r="R191" s="43"/>
      <c r="S191" s="43"/>
      <c r="T191" s="71"/>
      <c r="AT191" s="25" t="s">
        <v>153</v>
      </c>
      <c r="AU191" s="25" t="s">
        <v>82</v>
      </c>
    </row>
    <row r="192" spans="2:65" s="12" customFormat="1" x14ac:dyDescent="0.3">
      <c r="B192" s="201"/>
      <c r="D192" s="195" t="s">
        <v>230</v>
      </c>
      <c r="E192" s="202" t="s">
        <v>5</v>
      </c>
      <c r="F192" s="203" t="s">
        <v>1332</v>
      </c>
      <c r="H192" s="204">
        <v>1.92</v>
      </c>
      <c r="I192" s="205"/>
      <c r="L192" s="201"/>
      <c r="M192" s="206"/>
      <c r="N192" s="207"/>
      <c r="O192" s="207"/>
      <c r="P192" s="207"/>
      <c r="Q192" s="207"/>
      <c r="R192" s="207"/>
      <c r="S192" s="207"/>
      <c r="T192" s="208"/>
      <c r="AT192" s="202" t="s">
        <v>230</v>
      </c>
      <c r="AU192" s="202" t="s">
        <v>82</v>
      </c>
      <c r="AV192" s="12" t="s">
        <v>82</v>
      </c>
      <c r="AW192" s="12" t="s">
        <v>35</v>
      </c>
      <c r="AX192" s="12" t="s">
        <v>80</v>
      </c>
      <c r="AY192" s="202" t="s">
        <v>144</v>
      </c>
    </row>
    <row r="193" spans="2:65" s="11" customFormat="1" ht="29.85" customHeight="1" x14ac:dyDescent="0.3">
      <c r="B193" s="169"/>
      <c r="D193" s="170" t="s">
        <v>71</v>
      </c>
      <c r="E193" s="180" t="s">
        <v>176</v>
      </c>
      <c r="F193" s="180" t="s">
        <v>1333</v>
      </c>
      <c r="I193" s="172"/>
      <c r="J193" s="181">
        <f>BK193</f>
        <v>0</v>
      </c>
      <c r="L193" s="169"/>
      <c r="M193" s="174"/>
      <c r="N193" s="175"/>
      <c r="O193" s="175"/>
      <c r="P193" s="176">
        <f>SUM(P194:P257)</f>
        <v>0</v>
      </c>
      <c r="Q193" s="175"/>
      <c r="R193" s="176">
        <f>SUM(R194:R257)</f>
        <v>64.740230000000011</v>
      </c>
      <c r="S193" s="175"/>
      <c r="T193" s="177">
        <f>SUM(T194:T257)</f>
        <v>0</v>
      </c>
      <c r="AR193" s="170" t="s">
        <v>80</v>
      </c>
      <c r="AT193" s="178" t="s">
        <v>71</v>
      </c>
      <c r="AU193" s="178" t="s">
        <v>80</v>
      </c>
      <c r="AY193" s="170" t="s">
        <v>144</v>
      </c>
      <c r="BK193" s="179">
        <f>SUM(BK194:BK257)</f>
        <v>0</v>
      </c>
    </row>
    <row r="194" spans="2:65" s="1" customFormat="1" ht="16.5" customHeight="1" x14ac:dyDescent="0.3">
      <c r="B194" s="182"/>
      <c r="C194" s="183" t="s">
        <v>352</v>
      </c>
      <c r="D194" s="183" t="s">
        <v>147</v>
      </c>
      <c r="E194" s="184" t="s">
        <v>1334</v>
      </c>
      <c r="F194" s="185" t="s">
        <v>1335</v>
      </c>
      <c r="G194" s="186" t="s">
        <v>283</v>
      </c>
      <c r="H194" s="187">
        <v>30.2</v>
      </c>
      <c r="I194" s="188"/>
      <c r="J194" s="189">
        <f>ROUND(I194*H194,2)</f>
        <v>0</v>
      </c>
      <c r="K194" s="185" t="s">
        <v>227</v>
      </c>
      <c r="L194" s="42"/>
      <c r="M194" s="190" t="s">
        <v>5</v>
      </c>
      <c r="N194" s="191" t="s">
        <v>43</v>
      </c>
      <c r="O194" s="43"/>
      <c r="P194" s="192">
        <f>O194*H194</f>
        <v>0</v>
      </c>
      <c r="Q194" s="192">
        <v>8.0000000000000002E-3</v>
      </c>
      <c r="R194" s="192">
        <f>Q194*H194</f>
        <v>0.24160000000000001</v>
      </c>
      <c r="S194" s="192">
        <v>0</v>
      </c>
      <c r="T194" s="193">
        <f>S194*H194</f>
        <v>0</v>
      </c>
      <c r="AR194" s="25" t="s">
        <v>161</v>
      </c>
      <c r="AT194" s="25" t="s">
        <v>147</v>
      </c>
      <c r="AU194" s="25" t="s">
        <v>82</v>
      </c>
      <c r="AY194" s="25" t="s">
        <v>144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25" t="s">
        <v>80</v>
      </c>
      <c r="BK194" s="194">
        <f>ROUND(I194*H194,2)</f>
        <v>0</v>
      </c>
      <c r="BL194" s="25" t="s">
        <v>161</v>
      </c>
      <c r="BM194" s="25" t="s">
        <v>1336</v>
      </c>
    </row>
    <row r="195" spans="2:65" s="1" customFormat="1" ht="27" x14ac:dyDescent="0.3">
      <c r="B195" s="42"/>
      <c r="D195" s="195" t="s">
        <v>153</v>
      </c>
      <c r="F195" s="196" t="s">
        <v>1337</v>
      </c>
      <c r="I195" s="157"/>
      <c r="L195" s="42"/>
      <c r="M195" s="197"/>
      <c r="N195" s="43"/>
      <c r="O195" s="43"/>
      <c r="P195" s="43"/>
      <c r="Q195" s="43"/>
      <c r="R195" s="43"/>
      <c r="S195" s="43"/>
      <c r="T195" s="71"/>
      <c r="AT195" s="25" t="s">
        <v>153</v>
      </c>
      <c r="AU195" s="25" t="s">
        <v>82</v>
      </c>
    </row>
    <row r="196" spans="2:65" s="12" customFormat="1" x14ac:dyDescent="0.3">
      <c r="B196" s="201"/>
      <c r="D196" s="195" t="s">
        <v>230</v>
      </c>
      <c r="E196" s="202" t="s">
        <v>5</v>
      </c>
      <c r="F196" s="203" t="s">
        <v>1311</v>
      </c>
      <c r="H196" s="204">
        <v>30.2</v>
      </c>
      <c r="I196" s="205"/>
      <c r="L196" s="201"/>
      <c r="M196" s="206"/>
      <c r="N196" s="207"/>
      <c r="O196" s="207"/>
      <c r="P196" s="207"/>
      <c r="Q196" s="207"/>
      <c r="R196" s="207"/>
      <c r="S196" s="207"/>
      <c r="T196" s="208"/>
      <c r="AT196" s="202" t="s">
        <v>230</v>
      </c>
      <c r="AU196" s="202" t="s">
        <v>82</v>
      </c>
      <c r="AV196" s="12" t="s">
        <v>82</v>
      </c>
      <c r="AW196" s="12" t="s">
        <v>35</v>
      </c>
      <c r="AX196" s="12" t="s">
        <v>80</v>
      </c>
      <c r="AY196" s="202" t="s">
        <v>144</v>
      </c>
    </row>
    <row r="197" spans="2:65" s="1" customFormat="1" ht="25.5" customHeight="1" x14ac:dyDescent="0.3">
      <c r="B197" s="182"/>
      <c r="C197" s="183" t="s">
        <v>358</v>
      </c>
      <c r="D197" s="183" t="s">
        <v>147</v>
      </c>
      <c r="E197" s="184" t="s">
        <v>1338</v>
      </c>
      <c r="F197" s="185" t="s">
        <v>1339</v>
      </c>
      <c r="G197" s="186" t="s">
        <v>283</v>
      </c>
      <c r="H197" s="187">
        <v>79.900000000000006</v>
      </c>
      <c r="I197" s="188"/>
      <c r="J197" s="189">
        <f>ROUND(I197*H197,2)</f>
        <v>0</v>
      </c>
      <c r="K197" s="185" t="s">
        <v>5</v>
      </c>
      <c r="L197" s="42"/>
      <c r="M197" s="190" t="s">
        <v>5</v>
      </c>
      <c r="N197" s="191" t="s">
        <v>43</v>
      </c>
      <c r="O197" s="43"/>
      <c r="P197" s="192">
        <f>O197*H197</f>
        <v>0</v>
      </c>
      <c r="Q197" s="192">
        <v>3.04E-2</v>
      </c>
      <c r="R197" s="192">
        <f>Q197*H197</f>
        <v>2.42896</v>
      </c>
      <c r="S197" s="192">
        <v>0</v>
      </c>
      <c r="T197" s="193">
        <f>S197*H197</f>
        <v>0</v>
      </c>
      <c r="AR197" s="25" t="s">
        <v>161</v>
      </c>
      <c r="AT197" s="25" t="s">
        <v>147</v>
      </c>
      <c r="AU197" s="25" t="s">
        <v>82</v>
      </c>
      <c r="AY197" s="25" t="s">
        <v>144</v>
      </c>
      <c r="BE197" s="194">
        <f>IF(N197="základní",J197,0)</f>
        <v>0</v>
      </c>
      <c r="BF197" s="194">
        <f>IF(N197="snížená",J197,0)</f>
        <v>0</v>
      </c>
      <c r="BG197" s="194">
        <f>IF(N197="zákl. přenesená",J197,0)</f>
        <v>0</v>
      </c>
      <c r="BH197" s="194">
        <f>IF(N197="sníž. přenesená",J197,0)</f>
        <v>0</v>
      </c>
      <c r="BI197" s="194">
        <f>IF(N197="nulová",J197,0)</f>
        <v>0</v>
      </c>
      <c r="BJ197" s="25" t="s">
        <v>80</v>
      </c>
      <c r="BK197" s="194">
        <f>ROUND(I197*H197,2)</f>
        <v>0</v>
      </c>
      <c r="BL197" s="25" t="s">
        <v>161</v>
      </c>
      <c r="BM197" s="25" t="s">
        <v>1340</v>
      </c>
    </row>
    <row r="198" spans="2:65" s="1" customFormat="1" ht="27" x14ac:dyDescent="0.3">
      <c r="B198" s="42"/>
      <c r="D198" s="195" t="s">
        <v>153</v>
      </c>
      <c r="F198" s="196" t="s">
        <v>1341</v>
      </c>
      <c r="I198" s="157"/>
      <c r="L198" s="42"/>
      <c r="M198" s="197"/>
      <c r="N198" s="43"/>
      <c r="O198" s="43"/>
      <c r="P198" s="43"/>
      <c r="Q198" s="43"/>
      <c r="R198" s="43"/>
      <c r="S198" s="43"/>
      <c r="T198" s="71"/>
      <c r="AT198" s="25" t="s">
        <v>153</v>
      </c>
      <c r="AU198" s="25" t="s">
        <v>82</v>
      </c>
    </row>
    <row r="199" spans="2:65" s="12" customFormat="1" x14ac:dyDescent="0.3">
      <c r="B199" s="201"/>
      <c r="D199" s="195" t="s">
        <v>230</v>
      </c>
      <c r="E199" s="202" t="s">
        <v>5</v>
      </c>
      <c r="F199" s="203" t="s">
        <v>1310</v>
      </c>
      <c r="H199" s="204">
        <v>79.900000000000006</v>
      </c>
      <c r="I199" s="205"/>
      <c r="L199" s="201"/>
      <c r="M199" s="206"/>
      <c r="N199" s="207"/>
      <c r="O199" s="207"/>
      <c r="P199" s="207"/>
      <c r="Q199" s="207"/>
      <c r="R199" s="207"/>
      <c r="S199" s="207"/>
      <c r="T199" s="208"/>
      <c r="AT199" s="202" t="s">
        <v>230</v>
      </c>
      <c r="AU199" s="202" t="s">
        <v>82</v>
      </c>
      <c r="AV199" s="12" t="s">
        <v>82</v>
      </c>
      <c r="AW199" s="12" t="s">
        <v>35</v>
      </c>
      <c r="AX199" s="12" t="s">
        <v>80</v>
      </c>
      <c r="AY199" s="202" t="s">
        <v>144</v>
      </c>
    </row>
    <row r="200" spans="2:65" s="1" customFormat="1" ht="16.5" customHeight="1" x14ac:dyDescent="0.3">
      <c r="B200" s="182"/>
      <c r="C200" s="183" t="s">
        <v>363</v>
      </c>
      <c r="D200" s="183" t="s">
        <v>147</v>
      </c>
      <c r="E200" s="184" t="s">
        <v>1342</v>
      </c>
      <c r="F200" s="185" t="s">
        <v>1343</v>
      </c>
      <c r="G200" s="186" t="s">
        <v>283</v>
      </c>
      <c r="H200" s="187">
        <v>30.2</v>
      </c>
      <c r="I200" s="188"/>
      <c r="J200" s="189">
        <f>ROUND(I200*H200,2)</f>
        <v>0</v>
      </c>
      <c r="K200" s="185" t="s">
        <v>5</v>
      </c>
      <c r="L200" s="42"/>
      <c r="M200" s="190" t="s">
        <v>5</v>
      </c>
      <c r="N200" s="191" t="s">
        <v>43</v>
      </c>
      <c r="O200" s="43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AR200" s="25" t="s">
        <v>161</v>
      </c>
      <c r="AT200" s="25" t="s">
        <v>147</v>
      </c>
      <c r="AU200" s="25" t="s">
        <v>82</v>
      </c>
      <c r="AY200" s="25" t="s">
        <v>144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25" t="s">
        <v>80</v>
      </c>
      <c r="BK200" s="194">
        <f>ROUND(I200*H200,2)</f>
        <v>0</v>
      </c>
      <c r="BL200" s="25" t="s">
        <v>161</v>
      </c>
      <c r="BM200" s="25" t="s">
        <v>1344</v>
      </c>
    </row>
    <row r="201" spans="2:65" s="1" customFormat="1" x14ac:dyDescent="0.3">
      <c r="B201" s="42"/>
      <c r="D201" s="195" t="s">
        <v>153</v>
      </c>
      <c r="F201" s="196" t="s">
        <v>1343</v>
      </c>
      <c r="I201" s="157"/>
      <c r="L201" s="42"/>
      <c r="M201" s="197"/>
      <c r="N201" s="43"/>
      <c r="O201" s="43"/>
      <c r="P201" s="43"/>
      <c r="Q201" s="43"/>
      <c r="R201" s="43"/>
      <c r="S201" s="43"/>
      <c r="T201" s="71"/>
      <c r="AT201" s="25" t="s">
        <v>153</v>
      </c>
      <c r="AU201" s="25" t="s">
        <v>82</v>
      </c>
    </row>
    <row r="202" spans="2:65" s="12" customFormat="1" x14ac:dyDescent="0.3">
      <c r="B202" s="201"/>
      <c r="D202" s="195" t="s">
        <v>230</v>
      </c>
      <c r="E202" s="202" t="s">
        <v>5</v>
      </c>
      <c r="F202" s="203" t="s">
        <v>1311</v>
      </c>
      <c r="H202" s="204">
        <v>30.2</v>
      </c>
      <c r="I202" s="205"/>
      <c r="L202" s="201"/>
      <c r="M202" s="206"/>
      <c r="N202" s="207"/>
      <c r="O202" s="207"/>
      <c r="P202" s="207"/>
      <c r="Q202" s="207"/>
      <c r="R202" s="207"/>
      <c r="S202" s="207"/>
      <c r="T202" s="208"/>
      <c r="AT202" s="202" t="s">
        <v>230</v>
      </c>
      <c r="AU202" s="202" t="s">
        <v>82</v>
      </c>
      <c r="AV202" s="12" t="s">
        <v>82</v>
      </c>
      <c r="AW202" s="12" t="s">
        <v>35</v>
      </c>
      <c r="AX202" s="12" t="s">
        <v>80</v>
      </c>
      <c r="AY202" s="202" t="s">
        <v>144</v>
      </c>
    </row>
    <row r="203" spans="2:65" s="1" customFormat="1" ht="16.5" customHeight="1" x14ac:dyDescent="0.3">
      <c r="B203" s="182"/>
      <c r="C203" s="183" t="s">
        <v>369</v>
      </c>
      <c r="D203" s="183" t="s">
        <v>147</v>
      </c>
      <c r="E203" s="184" t="s">
        <v>1345</v>
      </c>
      <c r="F203" s="185" t="s">
        <v>1346</v>
      </c>
      <c r="G203" s="186" t="s">
        <v>283</v>
      </c>
      <c r="H203" s="187">
        <v>79.900000000000006</v>
      </c>
      <c r="I203" s="188"/>
      <c r="J203" s="189">
        <f>ROUND(I203*H203,2)</f>
        <v>0</v>
      </c>
      <c r="K203" s="185" t="s">
        <v>5</v>
      </c>
      <c r="L203" s="42"/>
      <c r="M203" s="190" t="s">
        <v>5</v>
      </c>
      <c r="N203" s="191" t="s">
        <v>43</v>
      </c>
      <c r="O203" s="43"/>
      <c r="P203" s="192">
        <f>O203*H203</f>
        <v>0</v>
      </c>
      <c r="Q203" s="192">
        <v>0</v>
      </c>
      <c r="R203" s="192">
        <f>Q203*H203</f>
        <v>0</v>
      </c>
      <c r="S203" s="192">
        <v>0</v>
      </c>
      <c r="T203" s="193">
        <f>S203*H203</f>
        <v>0</v>
      </c>
      <c r="AR203" s="25" t="s">
        <v>161</v>
      </c>
      <c r="AT203" s="25" t="s">
        <v>147</v>
      </c>
      <c r="AU203" s="25" t="s">
        <v>82</v>
      </c>
      <c r="AY203" s="25" t="s">
        <v>144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25" t="s">
        <v>80</v>
      </c>
      <c r="BK203" s="194">
        <f>ROUND(I203*H203,2)</f>
        <v>0</v>
      </c>
      <c r="BL203" s="25" t="s">
        <v>161</v>
      </c>
      <c r="BM203" s="25" t="s">
        <v>1347</v>
      </c>
    </row>
    <row r="204" spans="2:65" s="1" customFormat="1" x14ac:dyDescent="0.3">
      <c r="B204" s="42"/>
      <c r="D204" s="195" t="s">
        <v>153</v>
      </c>
      <c r="F204" s="196" t="s">
        <v>1346</v>
      </c>
      <c r="I204" s="157"/>
      <c r="L204" s="42"/>
      <c r="M204" s="197"/>
      <c r="N204" s="43"/>
      <c r="O204" s="43"/>
      <c r="P204" s="43"/>
      <c r="Q204" s="43"/>
      <c r="R204" s="43"/>
      <c r="S204" s="43"/>
      <c r="T204" s="71"/>
      <c r="AT204" s="25" t="s">
        <v>153</v>
      </c>
      <c r="AU204" s="25" t="s">
        <v>82</v>
      </c>
    </row>
    <row r="205" spans="2:65" s="12" customFormat="1" x14ac:dyDescent="0.3">
      <c r="B205" s="201"/>
      <c r="D205" s="195" t="s">
        <v>230</v>
      </c>
      <c r="E205" s="202" t="s">
        <v>5</v>
      </c>
      <c r="F205" s="203" t="s">
        <v>1310</v>
      </c>
      <c r="H205" s="204">
        <v>79.900000000000006</v>
      </c>
      <c r="I205" s="205"/>
      <c r="L205" s="201"/>
      <c r="M205" s="206"/>
      <c r="N205" s="207"/>
      <c r="O205" s="207"/>
      <c r="P205" s="207"/>
      <c r="Q205" s="207"/>
      <c r="R205" s="207"/>
      <c r="S205" s="207"/>
      <c r="T205" s="208"/>
      <c r="AT205" s="202" t="s">
        <v>230</v>
      </c>
      <c r="AU205" s="202" t="s">
        <v>82</v>
      </c>
      <c r="AV205" s="12" t="s">
        <v>82</v>
      </c>
      <c r="AW205" s="12" t="s">
        <v>35</v>
      </c>
      <c r="AX205" s="12" t="s">
        <v>80</v>
      </c>
      <c r="AY205" s="202" t="s">
        <v>144</v>
      </c>
    </row>
    <row r="206" spans="2:65" s="1" customFormat="1" ht="25.5" customHeight="1" x14ac:dyDescent="0.3">
      <c r="B206" s="182"/>
      <c r="C206" s="183" t="s">
        <v>375</v>
      </c>
      <c r="D206" s="183" t="s">
        <v>147</v>
      </c>
      <c r="E206" s="184" t="s">
        <v>1348</v>
      </c>
      <c r="F206" s="185" t="s">
        <v>1349</v>
      </c>
      <c r="G206" s="186" t="s">
        <v>631</v>
      </c>
      <c r="H206" s="187">
        <v>1</v>
      </c>
      <c r="I206" s="188"/>
      <c r="J206" s="189">
        <f>ROUND(I206*H206,2)</f>
        <v>0</v>
      </c>
      <c r="K206" s="185" t="s">
        <v>5</v>
      </c>
      <c r="L206" s="42"/>
      <c r="M206" s="190" t="s">
        <v>5</v>
      </c>
      <c r="N206" s="191" t="s">
        <v>43</v>
      </c>
      <c r="O206" s="43"/>
      <c r="P206" s="192">
        <f>O206*H206</f>
        <v>0</v>
      </c>
      <c r="Q206" s="192">
        <v>10.819290000000001</v>
      </c>
      <c r="R206" s="192">
        <f>Q206*H206</f>
        <v>10.819290000000001</v>
      </c>
      <c r="S206" s="192">
        <v>0</v>
      </c>
      <c r="T206" s="193">
        <f>S206*H206</f>
        <v>0</v>
      </c>
      <c r="AR206" s="25" t="s">
        <v>161</v>
      </c>
      <c r="AT206" s="25" t="s">
        <v>147</v>
      </c>
      <c r="AU206" s="25" t="s">
        <v>82</v>
      </c>
      <c r="AY206" s="25" t="s">
        <v>144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25" t="s">
        <v>80</v>
      </c>
      <c r="BK206" s="194">
        <f>ROUND(I206*H206,2)</f>
        <v>0</v>
      </c>
      <c r="BL206" s="25" t="s">
        <v>161</v>
      </c>
      <c r="BM206" s="25" t="s">
        <v>1350</v>
      </c>
    </row>
    <row r="207" spans="2:65" s="1" customFormat="1" x14ac:dyDescent="0.3">
      <c r="B207" s="42"/>
      <c r="D207" s="195" t="s">
        <v>153</v>
      </c>
      <c r="F207" s="196" t="s">
        <v>1349</v>
      </c>
      <c r="I207" s="157"/>
      <c r="L207" s="42"/>
      <c r="M207" s="197"/>
      <c r="N207" s="43"/>
      <c r="O207" s="43"/>
      <c r="P207" s="43"/>
      <c r="Q207" s="43"/>
      <c r="R207" s="43"/>
      <c r="S207" s="43"/>
      <c r="T207" s="71"/>
      <c r="AT207" s="25" t="s">
        <v>153</v>
      </c>
      <c r="AU207" s="25" t="s">
        <v>82</v>
      </c>
    </row>
    <row r="208" spans="2:65" s="1" customFormat="1" ht="27" x14ac:dyDescent="0.3">
      <c r="B208" s="42"/>
      <c r="D208" s="195" t="s">
        <v>560</v>
      </c>
      <c r="F208" s="227" t="s">
        <v>1351</v>
      </c>
      <c r="I208" s="157"/>
      <c r="L208" s="42"/>
      <c r="M208" s="197"/>
      <c r="N208" s="43"/>
      <c r="O208" s="43"/>
      <c r="P208" s="43"/>
      <c r="Q208" s="43"/>
      <c r="R208" s="43"/>
      <c r="S208" s="43"/>
      <c r="T208" s="71"/>
      <c r="AT208" s="25" t="s">
        <v>560</v>
      </c>
      <c r="AU208" s="25" t="s">
        <v>82</v>
      </c>
    </row>
    <row r="209" spans="2:65" s="1" customFormat="1" ht="25.5" customHeight="1" x14ac:dyDescent="0.3">
      <c r="B209" s="182"/>
      <c r="C209" s="183" t="s">
        <v>380</v>
      </c>
      <c r="D209" s="183" t="s">
        <v>147</v>
      </c>
      <c r="E209" s="184" t="s">
        <v>1352</v>
      </c>
      <c r="F209" s="185" t="s">
        <v>1353</v>
      </c>
      <c r="G209" s="186" t="s">
        <v>631</v>
      </c>
      <c r="H209" s="187">
        <v>1</v>
      </c>
      <c r="I209" s="188"/>
      <c r="J209" s="189">
        <f>ROUND(I209*H209,2)</f>
        <v>0</v>
      </c>
      <c r="K209" s="185" t="s">
        <v>5</v>
      </c>
      <c r="L209" s="42"/>
      <c r="M209" s="190" t="s">
        <v>5</v>
      </c>
      <c r="N209" s="191" t="s">
        <v>43</v>
      </c>
      <c r="O209" s="43"/>
      <c r="P209" s="192">
        <f>O209*H209</f>
        <v>0</v>
      </c>
      <c r="Q209" s="192">
        <v>10.819290000000001</v>
      </c>
      <c r="R209" s="192">
        <f>Q209*H209</f>
        <v>10.819290000000001</v>
      </c>
      <c r="S209" s="192">
        <v>0</v>
      </c>
      <c r="T209" s="193">
        <f>S209*H209</f>
        <v>0</v>
      </c>
      <c r="AR209" s="25" t="s">
        <v>161</v>
      </c>
      <c r="AT209" s="25" t="s">
        <v>147</v>
      </c>
      <c r="AU209" s="25" t="s">
        <v>82</v>
      </c>
      <c r="AY209" s="25" t="s">
        <v>144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25" t="s">
        <v>80</v>
      </c>
      <c r="BK209" s="194">
        <f>ROUND(I209*H209,2)</f>
        <v>0</v>
      </c>
      <c r="BL209" s="25" t="s">
        <v>161</v>
      </c>
      <c r="BM209" s="25" t="s">
        <v>1354</v>
      </c>
    </row>
    <row r="210" spans="2:65" s="1" customFormat="1" x14ac:dyDescent="0.3">
      <c r="B210" s="42"/>
      <c r="D210" s="195" t="s">
        <v>153</v>
      </c>
      <c r="F210" s="196" t="s">
        <v>1353</v>
      </c>
      <c r="I210" s="157"/>
      <c r="L210" s="42"/>
      <c r="M210" s="197"/>
      <c r="N210" s="43"/>
      <c r="O210" s="43"/>
      <c r="P210" s="43"/>
      <c r="Q210" s="43"/>
      <c r="R210" s="43"/>
      <c r="S210" s="43"/>
      <c r="T210" s="71"/>
      <c r="AT210" s="25" t="s">
        <v>153</v>
      </c>
      <c r="AU210" s="25" t="s">
        <v>82</v>
      </c>
    </row>
    <row r="211" spans="2:65" s="1" customFormat="1" ht="27" x14ac:dyDescent="0.3">
      <c r="B211" s="42"/>
      <c r="D211" s="195" t="s">
        <v>560</v>
      </c>
      <c r="F211" s="227" t="s">
        <v>1351</v>
      </c>
      <c r="I211" s="157"/>
      <c r="L211" s="42"/>
      <c r="M211" s="197"/>
      <c r="N211" s="43"/>
      <c r="O211" s="43"/>
      <c r="P211" s="43"/>
      <c r="Q211" s="43"/>
      <c r="R211" s="43"/>
      <c r="S211" s="43"/>
      <c r="T211" s="71"/>
      <c r="AT211" s="25" t="s">
        <v>560</v>
      </c>
      <c r="AU211" s="25" t="s">
        <v>82</v>
      </c>
    </row>
    <row r="212" spans="2:65" s="1" customFormat="1" ht="25.5" customHeight="1" x14ac:dyDescent="0.3">
      <c r="B212" s="182"/>
      <c r="C212" s="183" t="s">
        <v>386</v>
      </c>
      <c r="D212" s="183" t="s">
        <v>147</v>
      </c>
      <c r="E212" s="184" t="s">
        <v>1355</v>
      </c>
      <c r="F212" s="185" t="s">
        <v>1356</v>
      </c>
      <c r="G212" s="186" t="s">
        <v>631</v>
      </c>
      <c r="H212" s="187">
        <v>1</v>
      </c>
      <c r="I212" s="188"/>
      <c r="J212" s="189">
        <f>ROUND(I212*H212,2)</f>
        <v>0</v>
      </c>
      <c r="K212" s="185" t="s">
        <v>5</v>
      </c>
      <c r="L212" s="42"/>
      <c r="M212" s="190" t="s">
        <v>5</v>
      </c>
      <c r="N212" s="191" t="s">
        <v>43</v>
      </c>
      <c r="O212" s="43"/>
      <c r="P212" s="192">
        <f>O212*H212</f>
        <v>0</v>
      </c>
      <c r="Q212" s="192">
        <v>10.819290000000001</v>
      </c>
      <c r="R212" s="192">
        <f>Q212*H212</f>
        <v>10.819290000000001</v>
      </c>
      <c r="S212" s="192">
        <v>0</v>
      </c>
      <c r="T212" s="193">
        <f>S212*H212</f>
        <v>0</v>
      </c>
      <c r="AR212" s="25" t="s">
        <v>161</v>
      </c>
      <c r="AT212" s="25" t="s">
        <v>147</v>
      </c>
      <c r="AU212" s="25" t="s">
        <v>82</v>
      </c>
      <c r="AY212" s="25" t="s">
        <v>144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25" t="s">
        <v>80</v>
      </c>
      <c r="BK212" s="194">
        <f>ROUND(I212*H212,2)</f>
        <v>0</v>
      </c>
      <c r="BL212" s="25" t="s">
        <v>161</v>
      </c>
      <c r="BM212" s="25" t="s">
        <v>1357</v>
      </c>
    </row>
    <row r="213" spans="2:65" s="1" customFormat="1" x14ac:dyDescent="0.3">
      <c r="B213" s="42"/>
      <c r="D213" s="195" t="s">
        <v>153</v>
      </c>
      <c r="F213" s="196" t="s">
        <v>1356</v>
      </c>
      <c r="I213" s="157"/>
      <c r="L213" s="42"/>
      <c r="M213" s="197"/>
      <c r="N213" s="43"/>
      <c r="O213" s="43"/>
      <c r="P213" s="43"/>
      <c r="Q213" s="43"/>
      <c r="R213" s="43"/>
      <c r="S213" s="43"/>
      <c r="T213" s="71"/>
      <c r="AT213" s="25" t="s">
        <v>153</v>
      </c>
      <c r="AU213" s="25" t="s">
        <v>82</v>
      </c>
    </row>
    <row r="214" spans="2:65" s="1" customFormat="1" ht="27" x14ac:dyDescent="0.3">
      <c r="B214" s="42"/>
      <c r="D214" s="195" t="s">
        <v>560</v>
      </c>
      <c r="F214" s="227" t="s">
        <v>1351</v>
      </c>
      <c r="I214" s="157"/>
      <c r="L214" s="42"/>
      <c r="M214" s="197"/>
      <c r="N214" s="43"/>
      <c r="O214" s="43"/>
      <c r="P214" s="43"/>
      <c r="Q214" s="43"/>
      <c r="R214" s="43"/>
      <c r="S214" s="43"/>
      <c r="T214" s="71"/>
      <c r="AT214" s="25" t="s">
        <v>560</v>
      </c>
      <c r="AU214" s="25" t="s">
        <v>82</v>
      </c>
    </row>
    <row r="215" spans="2:65" s="1" customFormat="1" ht="16.5" customHeight="1" x14ac:dyDescent="0.3">
      <c r="B215" s="182"/>
      <c r="C215" s="183" t="s">
        <v>392</v>
      </c>
      <c r="D215" s="183" t="s">
        <v>147</v>
      </c>
      <c r="E215" s="184" t="s">
        <v>1358</v>
      </c>
      <c r="F215" s="185" t="s">
        <v>1359</v>
      </c>
      <c r="G215" s="186" t="s">
        <v>631</v>
      </c>
      <c r="H215" s="187">
        <v>33</v>
      </c>
      <c r="I215" s="188"/>
      <c r="J215" s="189">
        <f>ROUND(I215*H215,2)</f>
        <v>0</v>
      </c>
      <c r="K215" s="185" t="s">
        <v>227</v>
      </c>
      <c r="L215" s="42"/>
      <c r="M215" s="190" t="s">
        <v>5</v>
      </c>
      <c r="N215" s="191" t="s">
        <v>43</v>
      </c>
      <c r="O215" s="43"/>
      <c r="P215" s="192">
        <f>O215*H215</f>
        <v>0</v>
      </c>
      <c r="Q215" s="192">
        <v>0.34089999999999998</v>
      </c>
      <c r="R215" s="192">
        <f>Q215*H215</f>
        <v>11.249699999999999</v>
      </c>
      <c r="S215" s="192">
        <v>0</v>
      </c>
      <c r="T215" s="193">
        <f>S215*H215</f>
        <v>0</v>
      </c>
      <c r="AR215" s="25" t="s">
        <v>161</v>
      </c>
      <c r="AT215" s="25" t="s">
        <v>147</v>
      </c>
      <c r="AU215" s="25" t="s">
        <v>82</v>
      </c>
      <c r="AY215" s="25" t="s">
        <v>144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25" t="s">
        <v>80</v>
      </c>
      <c r="BK215" s="194">
        <f>ROUND(I215*H215,2)</f>
        <v>0</v>
      </c>
      <c r="BL215" s="25" t="s">
        <v>161</v>
      </c>
      <c r="BM215" s="25" t="s">
        <v>1360</v>
      </c>
    </row>
    <row r="216" spans="2:65" s="1" customFormat="1" x14ac:dyDescent="0.3">
      <c r="B216" s="42"/>
      <c r="D216" s="195" t="s">
        <v>153</v>
      </c>
      <c r="F216" s="196" t="s">
        <v>1361</v>
      </c>
      <c r="I216" s="157"/>
      <c r="L216" s="42"/>
      <c r="M216" s="197"/>
      <c r="N216" s="43"/>
      <c r="O216" s="43"/>
      <c r="P216" s="43"/>
      <c r="Q216" s="43"/>
      <c r="R216" s="43"/>
      <c r="S216" s="43"/>
      <c r="T216" s="71"/>
      <c r="AT216" s="25" t="s">
        <v>153</v>
      </c>
      <c r="AU216" s="25" t="s">
        <v>82</v>
      </c>
    </row>
    <row r="217" spans="2:65" s="1" customFormat="1" ht="27" x14ac:dyDescent="0.3">
      <c r="B217" s="42"/>
      <c r="D217" s="195" t="s">
        <v>560</v>
      </c>
      <c r="F217" s="227" t="s">
        <v>1362</v>
      </c>
      <c r="I217" s="157"/>
      <c r="L217" s="42"/>
      <c r="M217" s="197"/>
      <c r="N217" s="43"/>
      <c r="O217" s="43"/>
      <c r="P217" s="43"/>
      <c r="Q217" s="43"/>
      <c r="R217" s="43"/>
      <c r="S217" s="43"/>
      <c r="T217" s="71"/>
      <c r="AT217" s="25" t="s">
        <v>560</v>
      </c>
      <c r="AU217" s="25" t="s">
        <v>82</v>
      </c>
    </row>
    <row r="218" spans="2:65" s="12" customFormat="1" x14ac:dyDescent="0.3">
      <c r="B218" s="201"/>
      <c r="D218" s="195" t="s">
        <v>230</v>
      </c>
      <c r="E218" s="202" t="s">
        <v>5</v>
      </c>
      <c r="F218" s="203" t="s">
        <v>1363</v>
      </c>
      <c r="H218" s="204">
        <v>6</v>
      </c>
      <c r="I218" s="205"/>
      <c r="L218" s="201"/>
      <c r="M218" s="206"/>
      <c r="N218" s="207"/>
      <c r="O218" s="207"/>
      <c r="P218" s="207"/>
      <c r="Q218" s="207"/>
      <c r="R218" s="207"/>
      <c r="S218" s="207"/>
      <c r="T218" s="208"/>
      <c r="AT218" s="202" t="s">
        <v>230</v>
      </c>
      <c r="AU218" s="202" t="s">
        <v>82</v>
      </c>
      <c r="AV218" s="12" t="s">
        <v>82</v>
      </c>
      <c r="AW218" s="12" t="s">
        <v>35</v>
      </c>
      <c r="AX218" s="12" t="s">
        <v>72</v>
      </c>
      <c r="AY218" s="202" t="s">
        <v>144</v>
      </c>
    </row>
    <row r="219" spans="2:65" s="12" customFormat="1" x14ac:dyDescent="0.3">
      <c r="B219" s="201"/>
      <c r="D219" s="195" t="s">
        <v>230</v>
      </c>
      <c r="E219" s="202" t="s">
        <v>5</v>
      </c>
      <c r="F219" s="203" t="s">
        <v>1364</v>
      </c>
      <c r="H219" s="204">
        <v>27</v>
      </c>
      <c r="I219" s="205"/>
      <c r="L219" s="201"/>
      <c r="M219" s="206"/>
      <c r="N219" s="207"/>
      <c r="O219" s="207"/>
      <c r="P219" s="207"/>
      <c r="Q219" s="207"/>
      <c r="R219" s="207"/>
      <c r="S219" s="207"/>
      <c r="T219" s="208"/>
      <c r="AT219" s="202" t="s">
        <v>230</v>
      </c>
      <c r="AU219" s="202" t="s">
        <v>82</v>
      </c>
      <c r="AV219" s="12" t="s">
        <v>82</v>
      </c>
      <c r="AW219" s="12" t="s">
        <v>35</v>
      </c>
      <c r="AX219" s="12" t="s">
        <v>72</v>
      </c>
      <c r="AY219" s="202" t="s">
        <v>144</v>
      </c>
    </row>
    <row r="220" spans="2:65" s="13" customFormat="1" x14ac:dyDescent="0.3">
      <c r="B220" s="209"/>
      <c r="D220" s="195" t="s">
        <v>230</v>
      </c>
      <c r="E220" s="210" t="s">
        <v>5</v>
      </c>
      <c r="F220" s="211" t="s">
        <v>242</v>
      </c>
      <c r="H220" s="212">
        <v>33</v>
      </c>
      <c r="I220" s="213"/>
      <c r="L220" s="209"/>
      <c r="M220" s="214"/>
      <c r="N220" s="215"/>
      <c r="O220" s="215"/>
      <c r="P220" s="215"/>
      <c r="Q220" s="215"/>
      <c r="R220" s="215"/>
      <c r="S220" s="215"/>
      <c r="T220" s="216"/>
      <c r="AT220" s="210" t="s">
        <v>230</v>
      </c>
      <c r="AU220" s="210" t="s">
        <v>82</v>
      </c>
      <c r="AV220" s="13" t="s">
        <v>161</v>
      </c>
      <c r="AW220" s="13" t="s">
        <v>35</v>
      </c>
      <c r="AX220" s="13" t="s">
        <v>80</v>
      </c>
      <c r="AY220" s="210" t="s">
        <v>144</v>
      </c>
    </row>
    <row r="221" spans="2:65" s="1" customFormat="1" ht="25.5" customHeight="1" x14ac:dyDescent="0.3">
      <c r="B221" s="182"/>
      <c r="C221" s="217" t="s">
        <v>397</v>
      </c>
      <c r="D221" s="217" t="s">
        <v>440</v>
      </c>
      <c r="E221" s="218" t="s">
        <v>1365</v>
      </c>
      <c r="F221" s="219" t="s">
        <v>1366</v>
      </c>
      <c r="G221" s="220" t="s">
        <v>631</v>
      </c>
      <c r="H221" s="221">
        <v>33</v>
      </c>
      <c r="I221" s="222"/>
      <c r="J221" s="223">
        <f>ROUND(I221*H221,2)</f>
        <v>0</v>
      </c>
      <c r="K221" s="219" t="s">
        <v>5</v>
      </c>
      <c r="L221" s="224"/>
      <c r="M221" s="225" t="s">
        <v>5</v>
      </c>
      <c r="N221" s="226" t="s">
        <v>43</v>
      </c>
      <c r="O221" s="43"/>
      <c r="P221" s="192">
        <f>O221*H221</f>
        <v>0</v>
      </c>
      <c r="Q221" s="192">
        <v>9.7000000000000003E-2</v>
      </c>
      <c r="R221" s="192">
        <f>Q221*H221</f>
        <v>3.2010000000000001</v>
      </c>
      <c r="S221" s="192">
        <v>0</v>
      </c>
      <c r="T221" s="193">
        <f>S221*H221</f>
        <v>0</v>
      </c>
      <c r="AR221" s="25" t="s">
        <v>176</v>
      </c>
      <c r="AT221" s="25" t="s">
        <v>440</v>
      </c>
      <c r="AU221" s="25" t="s">
        <v>82</v>
      </c>
      <c r="AY221" s="25" t="s">
        <v>144</v>
      </c>
      <c r="BE221" s="194">
        <f>IF(N221="základní",J221,0)</f>
        <v>0</v>
      </c>
      <c r="BF221" s="194">
        <f>IF(N221="snížená",J221,0)</f>
        <v>0</v>
      </c>
      <c r="BG221" s="194">
        <f>IF(N221="zákl. přenesená",J221,0)</f>
        <v>0</v>
      </c>
      <c r="BH221" s="194">
        <f>IF(N221="sníž. přenesená",J221,0)</f>
        <v>0</v>
      </c>
      <c r="BI221" s="194">
        <f>IF(N221="nulová",J221,0)</f>
        <v>0</v>
      </c>
      <c r="BJ221" s="25" t="s">
        <v>80</v>
      </c>
      <c r="BK221" s="194">
        <f>ROUND(I221*H221,2)</f>
        <v>0</v>
      </c>
      <c r="BL221" s="25" t="s">
        <v>161</v>
      </c>
      <c r="BM221" s="25" t="s">
        <v>1367</v>
      </c>
    </row>
    <row r="222" spans="2:65" s="1" customFormat="1" x14ac:dyDescent="0.3">
      <c r="B222" s="42"/>
      <c r="D222" s="195" t="s">
        <v>153</v>
      </c>
      <c r="F222" s="196" t="s">
        <v>1366</v>
      </c>
      <c r="I222" s="157"/>
      <c r="L222" s="42"/>
      <c r="M222" s="197"/>
      <c r="N222" s="43"/>
      <c r="O222" s="43"/>
      <c r="P222" s="43"/>
      <c r="Q222" s="43"/>
      <c r="R222" s="43"/>
      <c r="S222" s="43"/>
      <c r="T222" s="71"/>
      <c r="AT222" s="25" t="s">
        <v>153</v>
      </c>
      <c r="AU222" s="25" t="s">
        <v>82</v>
      </c>
    </row>
    <row r="223" spans="2:65" s="12" customFormat="1" x14ac:dyDescent="0.3">
      <c r="B223" s="201"/>
      <c r="D223" s="195" t="s">
        <v>230</v>
      </c>
      <c r="E223" s="202" t="s">
        <v>5</v>
      </c>
      <c r="F223" s="203" t="s">
        <v>1368</v>
      </c>
      <c r="H223" s="204">
        <v>33</v>
      </c>
      <c r="I223" s="205"/>
      <c r="L223" s="201"/>
      <c r="M223" s="206"/>
      <c r="N223" s="207"/>
      <c r="O223" s="207"/>
      <c r="P223" s="207"/>
      <c r="Q223" s="207"/>
      <c r="R223" s="207"/>
      <c r="S223" s="207"/>
      <c r="T223" s="208"/>
      <c r="AT223" s="202" t="s">
        <v>230</v>
      </c>
      <c r="AU223" s="202" t="s">
        <v>82</v>
      </c>
      <c r="AV223" s="12" t="s">
        <v>82</v>
      </c>
      <c r="AW223" s="12" t="s">
        <v>35</v>
      </c>
      <c r="AX223" s="12" t="s">
        <v>80</v>
      </c>
      <c r="AY223" s="202" t="s">
        <v>144</v>
      </c>
    </row>
    <row r="224" spans="2:65" s="1" customFormat="1" ht="16.5" customHeight="1" x14ac:dyDescent="0.3">
      <c r="B224" s="182"/>
      <c r="C224" s="217" t="s">
        <v>403</v>
      </c>
      <c r="D224" s="217" t="s">
        <v>440</v>
      </c>
      <c r="E224" s="218" t="s">
        <v>1369</v>
      </c>
      <c r="F224" s="219" t="s">
        <v>1370</v>
      </c>
      <c r="G224" s="220" t="s">
        <v>631</v>
      </c>
      <c r="H224" s="221">
        <v>33</v>
      </c>
      <c r="I224" s="222"/>
      <c r="J224" s="223">
        <f>ROUND(I224*H224,2)</f>
        <v>0</v>
      </c>
      <c r="K224" s="219" t="s">
        <v>5</v>
      </c>
      <c r="L224" s="224"/>
      <c r="M224" s="225" t="s">
        <v>5</v>
      </c>
      <c r="N224" s="226" t="s">
        <v>43</v>
      </c>
      <c r="O224" s="43"/>
      <c r="P224" s="192">
        <f>O224*H224</f>
        <v>0</v>
      </c>
      <c r="Q224" s="192">
        <v>5.7000000000000002E-2</v>
      </c>
      <c r="R224" s="192">
        <f>Q224*H224</f>
        <v>1.881</v>
      </c>
      <c r="S224" s="192">
        <v>0</v>
      </c>
      <c r="T224" s="193">
        <f>S224*H224</f>
        <v>0</v>
      </c>
      <c r="AR224" s="25" t="s">
        <v>176</v>
      </c>
      <c r="AT224" s="25" t="s">
        <v>440</v>
      </c>
      <c r="AU224" s="25" t="s">
        <v>82</v>
      </c>
      <c r="AY224" s="25" t="s">
        <v>144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25" t="s">
        <v>80</v>
      </c>
      <c r="BK224" s="194">
        <f>ROUND(I224*H224,2)</f>
        <v>0</v>
      </c>
      <c r="BL224" s="25" t="s">
        <v>161</v>
      </c>
      <c r="BM224" s="25" t="s">
        <v>1371</v>
      </c>
    </row>
    <row r="225" spans="2:65" s="1" customFormat="1" x14ac:dyDescent="0.3">
      <c r="B225" s="42"/>
      <c r="D225" s="195" t="s">
        <v>153</v>
      </c>
      <c r="F225" s="196" t="s">
        <v>1370</v>
      </c>
      <c r="I225" s="157"/>
      <c r="L225" s="42"/>
      <c r="M225" s="197"/>
      <c r="N225" s="43"/>
      <c r="O225" s="43"/>
      <c r="P225" s="43"/>
      <c r="Q225" s="43"/>
      <c r="R225" s="43"/>
      <c r="S225" s="43"/>
      <c r="T225" s="71"/>
      <c r="AT225" s="25" t="s">
        <v>153</v>
      </c>
      <c r="AU225" s="25" t="s">
        <v>82</v>
      </c>
    </row>
    <row r="226" spans="2:65" s="12" customFormat="1" x14ac:dyDescent="0.3">
      <c r="B226" s="201"/>
      <c r="D226" s="195" t="s">
        <v>230</v>
      </c>
      <c r="E226" s="202" t="s">
        <v>5</v>
      </c>
      <c r="F226" s="203" t="s">
        <v>1368</v>
      </c>
      <c r="H226" s="204">
        <v>33</v>
      </c>
      <c r="I226" s="205"/>
      <c r="L226" s="201"/>
      <c r="M226" s="206"/>
      <c r="N226" s="207"/>
      <c r="O226" s="207"/>
      <c r="P226" s="207"/>
      <c r="Q226" s="207"/>
      <c r="R226" s="207"/>
      <c r="S226" s="207"/>
      <c r="T226" s="208"/>
      <c r="AT226" s="202" t="s">
        <v>230</v>
      </c>
      <c r="AU226" s="202" t="s">
        <v>82</v>
      </c>
      <c r="AV226" s="12" t="s">
        <v>82</v>
      </c>
      <c r="AW226" s="12" t="s">
        <v>35</v>
      </c>
      <c r="AX226" s="12" t="s">
        <v>80</v>
      </c>
      <c r="AY226" s="202" t="s">
        <v>144</v>
      </c>
    </row>
    <row r="227" spans="2:65" s="1" customFormat="1" ht="16.5" customHeight="1" x14ac:dyDescent="0.3">
      <c r="B227" s="182"/>
      <c r="C227" s="217" t="s">
        <v>407</v>
      </c>
      <c r="D227" s="217" t="s">
        <v>440</v>
      </c>
      <c r="E227" s="218" t="s">
        <v>1372</v>
      </c>
      <c r="F227" s="219" t="s">
        <v>1373</v>
      </c>
      <c r="G227" s="220" t="s">
        <v>631</v>
      </c>
      <c r="H227" s="221">
        <v>33</v>
      </c>
      <c r="I227" s="222"/>
      <c r="J227" s="223">
        <f>ROUND(I227*H227,2)</f>
        <v>0</v>
      </c>
      <c r="K227" s="219" t="s">
        <v>227</v>
      </c>
      <c r="L227" s="224"/>
      <c r="M227" s="225" t="s">
        <v>5</v>
      </c>
      <c r="N227" s="226" t="s">
        <v>43</v>
      </c>
      <c r="O227" s="43"/>
      <c r="P227" s="192">
        <f>O227*H227</f>
        <v>0</v>
      </c>
      <c r="Q227" s="192">
        <v>5.8000000000000003E-2</v>
      </c>
      <c r="R227" s="192">
        <f>Q227*H227</f>
        <v>1.9140000000000001</v>
      </c>
      <c r="S227" s="192">
        <v>0</v>
      </c>
      <c r="T227" s="193">
        <f>S227*H227</f>
        <v>0</v>
      </c>
      <c r="AR227" s="25" t="s">
        <v>176</v>
      </c>
      <c r="AT227" s="25" t="s">
        <v>440</v>
      </c>
      <c r="AU227" s="25" t="s">
        <v>82</v>
      </c>
      <c r="AY227" s="25" t="s">
        <v>144</v>
      </c>
      <c r="BE227" s="194">
        <f>IF(N227="základní",J227,0)</f>
        <v>0</v>
      </c>
      <c r="BF227" s="194">
        <f>IF(N227="snížená",J227,0)</f>
        <v>0</v>
      </c>
      <c r="BG227" s="194">
        <f>IF(N227="zákl. přenesená",J227,0)</f>
        <v>0</v>
      </c>
      <c r="BH227" s="194">
        <f>IF(N227="sníž. přenesená",J227,0)</f>
        <v>0</v>
      </c>
      <c r="BI227" s="194">
        <f>IF(N227="nulová",J227,0)</f>
        <v>0</v>
      </c>
      <c r="BJ227" s="25" t="s">
        <v>80</v>
      </c>
      <c r="BK227" s="194">
        <f>ROUND(I227*H227,2)</f>
        <v>0</v>
      </c>
      <c r="BL227" s="25" t="s">
        <v>161</v>
      </c>
      <c r="BM227" s="25" t="s">
        <v>1374</v>
      </c>
    </row>
    <row r="228" spans="2:65" s="1" customFormat="1" x14ac:dyDescent="0.3">
      <c r="B228" s="42"/>
      <c r="D228" s="195" t="s">
        <v>153</v>
      </c>
      <c r="F228" s="196" t="s">
        <v>1373</v>
      </c>
      <c r="I228" s="157"/>
      <c r="L228" s="42"/>
      <c r="M228" s="197"/>
      <c r="N228" s="43"/>
      <c r="O228" s="43"/>
      <c r="P228" s="43"/>
      <c r="Q228" s="43"/>
      <c r="R228" s="43"/>
      <c r="S228" s="43"/>
      <c r="T228" s="71"/>
      <c r="AT228" s="25" t="s">
        <v>153</v>
      </c>
      <c r="AU228" s="25" t="s">
        <v>82</v>
      </c>
    </row>
    <row r="229" spans="2:65" s="12" customFormat="1" x14ac:dyDescent="0.3">
      <c r="B229" s="201"/>
      <c r="D229" s="195" t="s">
        <v>230</v>
      </c>
      <c r="E229" s="202" t="s">
        <v>5</v>
      </c>
      <c r="F229" s="203" t="s">
        <v>1368</v>
      </c>
      <c r="H229" s="204">
        <v>33</v>
      </c>
      <c r="I229" s="205"/>
      <c r="L229" s="201"/>
      <c r="M229" s="206"/>
      <c r="N229" s="207"/>
      <c r="O229" s="207"/>
      <c r="P229" s="207"/>
      <c r="Q229" s="207"/>
      <c r="R229" s="207"/>
      <c r="S229" s="207"/>
      <c r="T229" s="208"/>
      <c r="AT229" s="202" t="s">
        <v>230</v>
      </c>
      <c r="AU229" s="202" t="s">
        <v>82</v>
      </c>
      <c r="AV229" s="12" t="s">
        <v>82</v>
      </c>
      <c r="AW229" s="12" t="s">
        <v>35</v>
      </c>
      <c r="AX229" s="12" t="s">
        <v>80</v>
      </c>
      <c r="AY229" s="202" t="s">
        <v>144</v>
      </c>
    </row>
    <row r="230" spans="2:65" s="1" customFormat="1" ht="16.5" customHeight="1" x14ac:dyDescent="0.3">
      <c r="B230" s="182"/>
      <c r="C230" s="217" t="s">
        <v>413</v>
      </c>
      <c r="D230" s="217" t="s">
        <v>440</v>
      </c>
      <c r="E230" s="218" t="s">
        <v>1375</v>
      </c>
      <c r="F230" s="219" t="s">
        <v>1376</v>
      </c>
      <c r="G230" s="220" t="s">
        <v>631</v>
      </c>
      <c r="H230" s="221">
        <v>33</v>
      </c>
      <c r="I230" s="222"/>
      <c r="J230" s="223">
        <f>ROUND(I230*H230,2)</f>
        <v>0</v>
      </c>
      <c r="K230" s="219" t="s">
        <v>227</v>
      </c>
      <c r="L230" s="224"/>
      <c r="M230" s="225" t="s">
        <v>5</v>
      </c>
      <c r="N230" s="226" t="s">
        <v>43</v>
      </c>
      <c r="O230" s="43"/>
      <c r="P230" s="192">
        <f>O230*H230</f>
        <v>0</v>
      </c>
      <c r="Q230" s="192">
        <v>2.7E-2</v>
      </c>
      <c r="R230" s="192">
        <f>Q230*H230</f>
        <v>0.89100000000000001</v>
      </c>
      <c r="S230" s="192">
        <v>0</v>
      </c>
      <c r="T230" s="193">
        <f>S230*H230</f>
        <v>0</v>
      </c>
      <c r="AR230" s="25" t="s">
        <v>176</v>
      </c>
      <c r="AT230" s="25" t="s">
        <v>440</v>
      </c>
      <c r="AU230" s="25" t="s">
        <v>82</v>
      </c>
      <c r="AY230" s="25" t="s">
        <v>144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25" t="s">
        <v>80</v>
      </c>
      <c r="BK230" s="194">
        <f>ROUND(I230*H230,2)</f>
        <v>0</v>
      </c>
      <c r="BL230" s="25" t="s">
        <v>161</v>
      </c>
      <c r="BM230" s="25" t="s">
        <v>1377</v>
      </c>
    </row>
    <row r="231" spans="2:65" s="1" customFormat="1" x14ac:dyDescent="0.3">
      <c r="B231" s="42"/>
      <c r="D231" s="195" t="s">
        <v>153</v>
      </c>
      <c r="F231" s="196" t="s">
        <v>1376</v>
      </c>
      <c r="I231" s="157"/>
      <c r="L231" s="42"/>
      <c r="M231" s="197"/>
      <c r="N231" s="43"/>
      <c r="O231" s="43"/>
      <c r="P231" s="43"/>
      <c r="Q231" s="43"/>
      <c r="R231" s="43"/>
      <c r="S231" s="43"/>
      <c r="T231" s="71"/>
      <c r="AT231" s="25" t="s">
        <v>153</v>
      </c>
      <c r="AU231" s="25" t="s">
        <v>82</v>
      </c>
    </row>
    <row r="232" spans="2:65" s="12" customFormat="1" x14ac:dyDescent="0.3">
      <c r="B232" s="201"/>
      <c r="D232" s="195" t="s">
        <v>230</v>
      </c>
      <c r="E232" s="202" t="s">
        <v>5</v>
      </c>
      <c r="F232" s="203" t="s">
        <v>1368</v>
      </c>
      <c r="H232" s="204">
        <v>33</v>
      </c>
      <c r="I232" s="205"/>
      <c r="L232" s="201"/>
      <c r="M232" s="206"/>
      <c r="N232" s="207"/>
      <c r="O232" s="207"/>
      <c r="P232" s="207"/>
      <c r="Q232" s="207"/>
      <c r="R232" s="207"/>
      <c r="S232" s="207"/>
      <c r="T232" s="208"/>
      <c r="AT232" s="202" t="s">
        <v>230</v>
      </c>
      <c r="AU232" s="202" t="s">
        <v>82</v>
      </c>
      <c r="AV232" s="12" t="s">
        <v>82</v>
      </c>
      <c r="AW232" s="12" t="s">
        <v>35</v>
      </c>
      <c r="AX232" s="12" t="s">
        <v>80</v>
      </c>
      <c r="AY232" s="202" t="s">
        <v>144</v>
      </c>
    </row>
    <row r="233" spans="2:65" s="1" customFormat="1" ht="16.5" customHeight="1" x14ac:dyDescent="0.3">
      <c r="B233" s="182"/>
      <c r="C233" s="183" t="s">
        <v>418</v>
      </c>
      <c r="D233" s="183" t="s">
        <v>147</v>
      </c>
      <c r="E233" s="184" t="s">
        <v>1378</v>
      </c>
      <c r="F233" s="185" t="s">
        <v>1379</v>
      </c>
      <c r="G233" s="186" t="s">
        <v>1380</v>
      </c>
      <c r="H233" s="187">
        <v>27</v>
      </c>
      <c r="I233" s="188"/>
      <c r="J233" s="189">
        <f>ROUND(I233*H233,2)</f>
        <v>0</v>
      </c>
      <c r="K233" s="185" t="s">
        <v>5</v>
      </c>
      <c r="L233" s="42"/>
      <c r="M233" s="190" t="s">
        <v>5</v>
      </c>
      <c r="N233" s="191" t="s">
        <v>43</v>
      </c>
      <c r="O233" s="43"/>
      <c r="P233" s="192">
        <f>O233*H233</f>
        <v>0</v>
      </c>
      <c r="Q233" s="192">
        <v>0</v>
      </c>
      <c r="R233" s="192">
        <f>Q233*H233</f>
        <v>0</v>
      </c>
      <c r="S233" s="192">
        <v>0</v>
      </c>
      <c r="T233" s="193">
        <f>S233*H233</f>
        <v>0</v>
      </c>
      <c r="AR233" s="25" t="s">
        <v>161</v>
      </c>
      <c r="AT233" s="25" t="s">
        <v>147</v>
      </c>
      <c r="AU233" s="25" t="s">
        <v>82</v>
      </c>
      <c r="AY233" s="25" t="s">
        <v>144</v>
      </c>
      <c r="BE233" s="194">
        <f>IF(N233="základní",J233,0)</f>
        <v>0</v>
      </c>
      <c r="BF233" s="194">
        <f>IF(N233="snížená",J233,0)</f>
        <v>0</v>
      </c>
      <c r="BG233" s="194">
        <f>IF(N233="zákl. přenesená",J233,0)</f>
        <v>0</v>
      </c>
      <c r="BH233" s="194">
        <f>IF(N233="sníž. přenesená",J233,0)</f>
        <v>0</v>
      </c>
      <c r="BI233" s="194">
        <f>IF(N233="nulová",J233,0)</f>
        <v>0</v>
      </c>
      <c r="BJ233" s="25" t="s">
        <v>80</v>
      </c>
      <c r="BK233" s="194">
        <f>ROUND(I233*H233,2)</f>
        <v>0</v>
      </c>
      <c r="BL233" s="25" t="s">
        <v>161</v>
      </c>
      <c r="BM233" s="25" t="s">
        <v>1381</v>
      </c>
    </row>
    <row r="234" spans="2:65" s="1" customFormat="1" x14ac:dyDescent="0.3">
      <c r="B234" s="42"/>
      <c r="D234" s="195" t="s">
        <v>153</v>
      </c>
      <c r="F234" s="196" t="s">
        <v>1379</v>
      </c>
      <c r="I234" s="157"/>
      <c r="L234" s="42"/>
      <c r="M234" s="197"/>
      <c r="N234" s="43"/>
      <c r="O234" s="43"/>
      <c r="P234" s="43"/>
      <c r="Q234" s="43"/>
      <c r="R234" s="43"/>
      <c r="S234" s="43"/>
      <c r="T234" s="71"/>
      <c r="AT234" s="25" t="s">
        <v>153</v>
      </c>
      <c r="AU234" s="25" t="s">
        <v>82</v>
      </c>
    </row>
    <row r="235" spans="2:65" s="12" customFormat="1" x14ac:dyDescent="0.3">
      <c r="B235" s="201"/>
      <c r="D235" s="195" t="s">
        <v>230</v>
      </c>
      <c r="E235" s="202" t="s">
        <v>5</v>
      </c>
      <c r="F235" s="203" t="s">
        <v>1364</v>
      </c>
      <c r="H235" s="204">
        <v>27</v>
      </c>
      <c r="I235" s="205"/>
      <c r="L235" s="201"/>
      <c r="M235" s="206"/>
      <c r="N235" s="207"/>
      <c r="O235" s="207"/>
      <c r="P235" s="207"/>
      <c r="Q235" s="207"/>
      <c r="R235" s="207"/>
      <c r="S235" s="207"/>
      <c r="T235" s="208"/>
      <c r="AT235" s="202" t="s">
        <v>230</v>
      </c>
      <c r="AU235" s="202" t="s">
        <v>82</v>
      </c>
      <c r="AV235" s="12" t="s">
        <v>82</v>
      </c>
      <c r="AW235" s="12" t="s">
        <v>35</v>
      </c>
      <c r="AX235" s="12" t="s">
        <v>80</v>
      </c>
      <c r="AY235" s="202" t="s">
        <v>144</v>
      </c>
    </row>
    <row r="236" spans="2:65" s="1" customFormat="1" ht="25.5" customHeight="1" x14ac:dyDescent="0.3">
      <c r="B236" s="182"/>
      <c r="C236" s="183" t="s">
        <v>425</v>
      </c>
      <c r="D236" s="183" t="s">
        <v>147</v>
      </c>
      <c r="E236" s="184" t="s">
        <v>1382</v>
      </c>
      <c r="F236" s="185" t="s">
        <v>1383</v>
      </c>
      <c r="G236" s="186" t="s">
        <v>631</v>
      </c>
      <c r="H236" s="187">
        <v>33</v>
      </c>
      <c r="I236" s="188"/>
      <c r="J236" s="189">
        <f>ROUND(I236*H236,2)</f>
        <v>0</v>
      </c>
      <c r="K236" s="185" t="s">
        <v>227</v>
      </c>
      <c r="L236" s="42"/>
      <c r="M236" s="190" t="s">
        <v>5</v>
      </c>
      <c r="N236" s="191" t="s">
        <v>43</v>
      </c>
      <c r="O236" s="43"/>
      <c r="P236" s="192">
        <f>O236*H236</f>
        <v>0</v>
      </c>
      <c r="Q236" s="192">
        <v>0.21734000000000001</v>
      </c>
      <c r="R236" s="192">
        <f>Q236*H236</f>
        <v>7.1722200000000003</v>
      </c>
      <c r="S236" s="192">
        <v>0</v>
      </c>
      <c r="T236" s="193">
        <f>S236*H236</f>
        <v>0</v>
      </c>
      <c r="AR236" s="25" t="s">
        <v>161</v>
      </c>
      <c r="AT236" s="25" t="s">
        <v>147</v>
      </c>
      <c r="AU236" s="25" t="s">
        <v>82</v>
      </c>
      <c r="AY236" s="25" t="s">
        <v>144</v>
      </c>
      <c r="BE236" s="194">
        <f>IF(N236="základní",J236,0)</f>
        <v>0</v>
      </c>
      <c r="BF236" s="194">
        <f>IF(N236="snížená",J236,0)</f>
        <v>0</v>
      </c>
      <c r="BG236" s="194">
        <f>IF(N236="zákl. přenesená",J236,0)</f>
        <v>0</v>
      </c>
      <c r="BH236" s="194">
        <f>IF(N236="sníž. přenesená",J236,0)</f>
        <v>0</v>
      </c>
      <c r="BI236" s="194">
        <f>IF(N236="nulová",J236,0)</f>
        <v>0</v>
      </c>
      <c r="BJ236" s="25" t="s">
        <v>80</v>
      </c>
      <c r="BK236" s="194">
        <f>ROUND(I236*H236,2)</f>
        <v>0</v>
      </c>
      <c r="BL236" s="25" t="s">
        <v>161</v>
      </c>
      <c r="BM236" s="25" t="s">
        <v>1384</v>
      </c>
    </row>
    <row r="237" spans="2:65" s="1" customFormat="1" x14ac:dyDescent="0.3">
      <c r="B237" s="42"/>
      <c r="D237" s="195" t="s">
        <v>153</v>
      </c>
      <c r="F237" s="196" t="s">
        <v>1383</v>
      </c>
      <c r="I237" s="157"/>
      <c r="L237" s="42"/>
      <c r="M237" s="197"/>
      <c r="N237" s="43"/>
      <c r="O237" s="43"/>
      <c r="P237" s="43"/>
      <c r="Q237" s="43"/>
      <c r="R237" s="43"/>
      <c r="S237" s="43"/>
      <c r="T237" s="71"/>
      <c r="AT237" s="25" t="s">
        <v>153</v>
      </c>
      <c r="AU237" s="25" t="s">
        <v>82</v>
      </c>
    </row>
    <row r="238" spans="2:65" s="1" customFormat="1" ht="27" x14ac:dyDescent="0.3">
      <c r="B238" s="42"/>
      <c r="D238" s="195" t="s">
        <v>560</v>
      </c>
      <c r="F238" s="227" t="s">
        <v>1362</v>
      </c>
      <c r="I238" s="157"/>
      <c r="L238" s="42"/>
      <c r="M238" s="197"/>
      <c r="N238" s="43"/>
      <c r="O238" s="43"/>
      <c r="P238" s="43"/>
      <c r="Q238" s="43"/>
      <c r="R238" s="43"/>
      <c r="S238" s="43"/>
      <c r="T238" s="71"/>
      <c r="AT238" s="25" t="s">
        <v>560</v>
      </c>
      <c r="AU238" s="25" t="s">
        <v>82</v>
      </c>
    </row>
    <row r="239" spans="2:65" s="12" customFormat="1" x14ac:dyDescent="0.3">
      <c r="B239" s="201"/>
      <c r="D239" s="195" t="s">
        <v>230</v>
      </c>
      <c r="E239" s="202" t="s">
        <v>5</v>
      </c>
      <c r="F239" s="203" t="s">
        <v>1368</v>
      </c>
      <c r="H239" s="204">
        <v>33</v>
      </c>
      <c r="I239" s="205"/>
      <c r="L239" s="201"/>
      <c r="M239" s="206"/>
      <c r="N239" s="207"/>
      <c r="O239" s="207"/>
      <c r="P239" s="207"/>
      <c r="Q239" s="207"/>
      <c r="R239" s="207"/>
      <c r="S239" s="207"/>
      <c r="T239" s="208"/>
      <c r="AT239" s="202" t="s">
        <v>230</v>
      </c>
      <c r="AU239" s="202" t="s">
        <v>82</v>
      </c>
      <c r="AV239" s="12" t="s">
        <v>82</v>
      </c>
      <c r="AW239" s="12" t="s">
        <v>35</v>
      </c>
      <c r="AX239" s="12" t="s">
        <v>80</v>
      </c>
      <c r="AY239" s="202" t="s">
        <v>144</v>
      </c>
    </row>
    <row r="240" spans="2:65" s="1" customFormat="1" ht="16.5" customHeight="1" x14ac:dyDescent="0.3">
      <c r="B240" s="182"/>
      <c r="C240" s="217" t="s">
        <v>433</v>
      </c>
      <c r="D240" s="217" t="s">
        <v>440</v>
      </c>
      <c r="E240" s="218" t="s">
        <v>1385</v>
      </c>
      <c r="F240" s="219" t="s">
        <v>1386</v>
      </c>
      <c r="G240" s="220" t="s">
        <v>631</v>
      </c>
      <c r="H240" s="221">
        <v>33</v>
      </c>
      <c r="I240" s="222"/>
      <c r="J240" s="223">
        <f>ROUND(I240*H240,2)</f>
        <v>0</v>
      </c>
      <c r="K240" s="219" t="s">
        <v>227</v>
      </c>
      <c r="L240" s="224"/>
      <c r="M240" s="225" t="s">
        <v>5</v>
      </c>
      <c r="N240" s="226" t="s">
        <v>43</v>
      </c>
      <c r="O240" s="43"/>
      <c r="P240" s="192">
        <f>O240*H240</f>
        <v>0</v>
      </c>
      <c r="Q240" s="192">
        <v>5.0599999999999999E-2</v>
      </c>
      <c r="R240" s="192">
        <f>Q240*H240</f>
        <v>1.6698</v>
      </c>
      <c r="S240" s="192">
        <v>0</v>
      </c>
      <c r="T240" s="193">
        <f>S240*H240</f>
        <v>0</v>
      </c>
      <c r="AR240" s="25" t="s">
        <v>176</v>
      </c>
      <c r="AT240" s="25" t="s">
        <v>440</v>
      </c>
      <c r="AU240" s="25" t="s">
        <v>82</v>
      </c>
      <c r="AY240" s="25" t="s">
        <v>144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25" t="s">
        <v>80</v>
      </c>
      <c r="BK240" s="194">
        <f>ROUND(I240*H240,2)</f>
        <v>0</v>
      </c>
      <c r="BL240" s="25" t="s">
        <v>161</v>
      </c>
      <c r="BM240" s="25" t="s">
        <v>1387</v>
      </c>
    </row>
    <row r="241" spans="2:65" s="1" customFormat="1" x14ac:dyDescent="0.3">
      <c r="B241" s="42"/>
      <c r="D241" s="195" t="s">
        <v>153</v>
      </c>
      <c r="F241" s="196" t="s">
        <v>1386</v>
      </c>
      <c r="I241" s="157"/>
      <c r="L241" s="42"/>
      <c r="M241" s="197"/>
      <c r="N241" s="43"/>
      <c r="O241" s="43"/>
      <c r="P241" s="43"/>
      <c r="Q241" s="43"/>
      <c r="R241" s="43"/>
      <c r="S241" s="43"/>
      <c r="T241" s="71"/>
      <c r="AT241" s="25" t="s">
        <v>153</v>
      </c>
      <c r="AU241" s="25" t="s">
        <v>82</v>
      </c>
    </row>
    <row r="242" spans="2:65" s="12" customFormat="1" x14ac:dyDescent="0.3">
      <c r="B242" s="201"/>
      <c r="D242" s="195" t="s">
        <v>230</v>
      </c>
      <c r="E242" s="202" t="s">
        <v>5</v>
      </c>
      <c r="F242" s="203" t="s">
        <v>1368</v>
      </c>
      <c r="H242" s="204">
        <v>33</v>
      </c>
      <c r="I242" s="205"/>
      <c r="L242" s="201"/>
      <c r="M242" s="206"/>
      <c r="N242" s="207"/>
      <c r="O242" s="207"/>
      <c r="P242" s="207"/>
      <c r="Q242" s="207"/>
      <c r="R242" s="207"/>
      <c r="S242" s="207"/>
      <c r="T242" s="208"/>
      <c r="AT242" s="202" t="s">
        <v>230</v>
      </c>
      <c r="AU242" s="202" t="s">
        <v>82</v>
      </c>
      <c r="AV242" s="12" t="s">
        <v>82</v>
      </c>
      <c r="AW242" s="12" t="s">
        <v>35</v>
      </c>
      <c r="AX242" s="12" t="s">
        <v>80</v>
      </c>
      <c r="AY242" s="202" t="s">
        <v>144</v>
      </c>
    </row>
    <row r="243" spans="2:65" s="1" customFormat="1" ht="16.5" customHeight="1" x14ac:dyDescent="0.3">
      <c r="B243" s="182"/>
      <c r="C243" s="217" t="s">
        <v>439</v>
      </c>
      <c r="D243" s="217" t="s">
        <v>440</v>
      </c>
      <c r="E243" s="218" t="s">
        <v>1388</v>
      </c>
      <c r="F243" s="219" t="s">
        <v>1389</v>
      </c>
      <c r="G243" s="220" t="s">
        <v>631</v>
      </c>
      <c r="H243" s="221">
        <v>33</v>
      </c>
      <c r="I243" s="222"/>
      <c r="J243" s="223">
        <f>ROUND(I243*H243,2)</f>
        <v>0</v>
      </c>
      <c r="K243" s="219" t="s">
        <v>5</v>
      </c>
      <c r="L243" s="224"/>
      <c r="M243" s="225" t="s">
        <v>5</v>
      </c>
      <c r="N243" s="226" t="s">
        <v>43</v>
      </c>
      <c r="O243" s="43"/>
      <c r="P243" s="192">
        <f>O243*H243</f>
        <v>0</v>
      </c>
      <c r="Q243" s="192">
        <v>4.0000000000000001E-3</v>
      </c>
      <c r="R243" s="192">
        <f>Q243*H243</f>
        <v>0.13200000000000001</v>
      </c>
      <c r="S243" s="192">
        <v>0</v>
      </c>
      <c r="T243" s="193">
        <f>S243*H243</f>
        <v>0</v>
      </c>
      <c r="AR243" s="25" t="s">
        <v>176</v>
      </c>
      <c r="AT243" s="25" t="s">
        <v>440</v>
      </c>
      <c r="AU243" s="25" t="s">
        <v>82</v>
      </c>
      <c r="AY243" s="25" t="s">
        <v>144</v>
      </c>
      <c r="BE243" s="194">
        <f>IF(N243="základní",J243,0)</f>
        <v>0</v>
      </c>
      <c r="BF243" s="194">
        <f>IF(N243="snížená",J243,0)</f>
        <v>0</v>
      </c>
      <c r="BG243" s="194">
        <f>IF(N243="zákl. přenesená",J243,0)</f>
        <v>0</v>
      </c>
      <c r="BH243" s="194">
        <f>IF(N243="sníž. přenesená",J243,0)</f>
        <v>0</v>
      </c>
      <c r="BI243" s="194">
        <f>IF(N243="nulová",J243,0)</f>
        <v>0</v>
      </c>
      <c r="BJ243" s="25" t="s">
        <v>80</v>
      </c>
      <c r="BK243" s="194">
        <f>ROUND(I243*H243,2)</f>
        <v>0</v>
      </c>
      <c r="BL243" s="25" t="s">
        <v>161</v>
      </c>
      <c r="BM243" s="25" t="s">
        <v>1390</v>
      </c>
    </row>
    <row r="244" spans="2:65" s="1" customFormat="1" x14ac:dyDescent="0.3">
      <c r="B244" s="42"/>
      <c r="D244" s="195" t="s">
        <v>153</v>
      </c>
      <c r="F244" s="196" t="s">
        <v>1389</v>
      </c>
      <c r="I244" s="157"/>
      <c r="L244" s="42"/>
      <c r="M244" s="197"/>
      <c r="N244" s="43"/>
      <c r="O244" s="43"/>
      <c r="P244" s="43"/>
      <c r="Q244" s="43"/>
      <c r="R244" s="43"/>
      <c r="S244" s="43"/>
      <c r="T244" s="71"/>
      <c r="AT244" s="25" t="s">
        <v>153</v>
      </c>
      <c r="AU244" s="25" t="s">
        <v>82</v>
      </c>
    </row>
    <row r="245" spans="2:65" s="12" customFormat="1" x14ac:dyDescent="0.3">
      <c r="B245" s="201"/>
      <c r="D245" s="195" t="s">
        <v>230</v>
      </c>
      <c r="E245" s="202" t="s">
        <v>5</v>
      </c>
      <c r="F245" s="203" t="s">
        <v>1368</v>
      </c>
      <c r="H245" s="204">
        <v>33</v>
      </c>
      <c r="I245" s="205"/>
      <c r="L245" s="201"/>
      <c r="M245" s="206"/>
      <c r="N245" s="207"/>
      <c r="O245" s="207"/>
      <c r="P245" s="207"/>
      <c r="Q245" s="207"/>
      <c r="R245" s="207"/>
      <c r="S245" s="207"/>
      <c r="T245" s="208"/>
      <c r="AT245" s="202" t="s">
        <v>230</v>
      </c>
      <c r="AU245" s="202" t="s">
        <v>82</v>
      </c>
      <c r="AV245" s="12" t="s">
        <v>82</v>
      </c>
      <c r="AW245" s="12" t="s">
        <v>35</v>
      </c>
      <c r="AX245" s="12" t="s">
        <v>80</v>
      </c>
      <c r="AY245" s="202" t="s">
        <v>144</v>
      </c>
    </row>
    <row r="246" spans="2:65" s="1" customFormat="1" ht="16.5" customHeight="1" x14ac:dyDescent="0.3">
      <c r="B246" s="182"/>
      <c r="C246" s="183" t="s">
        <v>445</v>
      </c>
      <c r="D246" s="183" t="s">
        <v>147</v>
      </c>
      <c r="E246" s="184" t="s">
        <v>1391</v>
      </c>
      <c r="F246" s="185" t="s">
        <v>1392</v>
      </c>
      <c r="G246" s="186" t="s">
        <v>631</v>
      </c>
      <c r="H246" s="187">
        <v>2</v>
      </c>
      <c r="I246" s="188"/>
      <c r="J246" s="189">
        <f>ROUND(I246*H246,2)</f>
        <v>0</v>
      </c>
      <c r="K246" s="185" t="s">
        <v>227</v>
      </c>
      <c r="L246" s="42"/>
      <c r="M246" s="190" t="s">
        <v>5</v>
      </c>
      <c r="N246" s="191" t="s">
        <v>43</v>
      </c>
      <c r="O246" s="43"/>
      <c r="P246" s="192">
        <f>O246*H246</f>
        <v>0</v>
      </c>
      <c r="Q246" s="192">
        <v>0.42080000000000001</v>
      </c>
      <c r="R246" s="192">
        <f>Q246*H246</f>
        <v>0.84160000000000001</v>
      </c>
      <c r="S246" s="192">
        <v>0</v>
      </c>
      <c r="T246" s="193">
        <f>S246*H246</f>
        <v>0</v>
      </c>
      <c r="AR246" s="25" t="s">
        <v>161</v>
      </c>
      <c r="AT246" s="25" t="s">
        <v>147</v>
      </c>
      <c r="AU246" s="25" t="s">
        <v>82</v>
      </c>
      <c r="AY246" s="25" t="s">
        <v>144</v>
      </c>
      <c r="BE246" s="194">
        <f>IF(N246="základní",J246,0)</f>
        <v>0</v>
      </c>
      <c r="BF246" s="194">
        <f>IF(N246="snížená",J246,0)</f>
        <v>0</v>
      </c>
      <c r="BG246" s="194">
        <f>IF(N246="zákl. přenesená",J246,0)</f>
        <v>0</v>
      </c>
      <c r="BH246" s="194">
        <f>IF(N246="sníž. přenesená",J246,0)</f>
        <v>0</v>
      </c>
      <c r="BI246" s="194">
        <f>IF(N246="nulová",J246,0)</f>
        <v>0</v>
      </c>
      <c r="BJ246" s="25" t="s">
        <v>80</v>
      </c>
      <c r="BK246" s="194">
        <f>ROUND(I246*H246,2)</f>
        <v>0</v>
      </c>
      <c r="BL246" s="25" t="s">
        <v>161</v>
      </c>
      <c r="BM246" s="25" t="s">
        <v>1393</v>
      </c>
    </row>
    <row r="247" spans="2:65" s="1" customFormat="1" x14ac:dyDescent="0.3">
      <c r="B247" s="42"/>
      <c r="D247" s="195" t="s">
        <v>153</v>
      </c>
      <c r="F247" s="196" t="s">
        <v>1394</v>
      </c>
      <c r="I247" s="157"/>
      <c r="L247" s="42"/>
      <c r="M247" s="197"/>
      <c r="N247" s="43"/>
      <c r="O247" s="43"/>
      <c r="P247" s="43"/>
      <c r="Q247" s="43"/>
      <c r="R247" s="43"/>
      <c r="S247" s="43"/>
      <c r="T247" s="71"/>
      <c r="AT247" s="25" t="s">
        <v>153</v>
      </c>
      <c r="AU247" s="25" t="s">
        <v>82</v>
      </c>
    </row>
    <row r="248" spans="2:65" s="12" customFormat="1" x14ac:dyDescent="0.3">
      <c r="B248" s="201"/>
      <c r="D248" s="195" t="s">
        <v>230</v>
      </c>
      <c r="E248" s="202" t="s">
        <v>5</v>
      </c>
      <c r="F248" s="203" t="s">
        <v>1395</v>
      </c>
      <c r="H248" s="204">
        <v>2</v>
      </c>
      <c r="I248" s="205"/>
      <c r="L248" s="201"/>
      <c r="M248" s="206"/>
      <c r="N248" s="207"/>
      <c r="O248" s="207"/>
      <c r="P248" s="207"/>
      <c r="Q248" s="207"/>
      <c r="R248" s="207"/>
      <c r="S248" s="207"/>
      <c r="T248" s="208"/>
      <c r="AT248" s="202" t="s">
        <v>230</v>
      </c>
      <c r="AU248" s="202" t="s">
        <v>82</v>
      </c>
      <c r="AV248" s="12" t="s">
        <v>82</v>
      </c>
      <c r="AW248" s="12" t="s">
        <v>35</v>
      </c>
      <c r="AX248" s="12" t="s">
        <v>80</v>
      </c>
      <c r="AY248" s="202" t="s">
        <v>144</v>
      </c>
    </row>
    <row r="249" spans="2:65" s="1" customFormat="1" ht="16.5" customHeight="1" x14ac:dyDescent="0.3">
      <c r="B249" s="182"/>
      <c r="C249" s="183" t="s">
        <v>451</v>
      </c>
      <c r="D249" s="183" t="s">
        <v>147</v>
      </c>
      <c r="E249" s="184" t="s">
        <v>1396</v>
      </c>
      <c r="F249" s="185" t="s">
        <v>1397</v>
      </c>
      <c r="G249" s="186" t="s">
        <v>631</v>
      </c>
      <c r="H249" s="187">
        <v>2</v>
      </c>
      <c r="I249" s="188"/>
      <c r="J249" s="189">
        <f>ROUND(I249*H249,2)</f>
        <v>0</v>
      </c>
      <c r="K249" s="185" t="s">
        <v>227</v>
      </c>
      <c r="L249" s="42"/>
      <c r="M249" s="190" t="s">
        <v>5</v>
      </c>
      <c r="N249" s="191" t="s">
        <v>43</v>
      </c>
      <c r="O249" s="43"/>
      <c r="P249" s="192">
        <f>O249*H249</f>
        <v>0</v>
      </c>
      <c r="Q249" s="192">
        <v>0.32973999999999998</v>
      </c>
      <c r="R249" s="192">
        <f>Q249*H249</f>
        <v>0.65947999999999996</v>
      </c>
      <c r="S249" s="192">
        <v>0</v>
      </c>
      <c r="T249" s="193">
        <f>S249*H249</f>
        <v>0</v>
      </c>
      <c r="AR249" s="25" t="s">
        <v>161</v>
      </c>
      <c r="AT249" s="25" t="s">
        <v>147</v>
      </c>
      <c r="AU249" s="25" t="s">
        <v>82</v>
      </c>
      <c r="AY249" s="25" t="s">
        <v>144</v>
      </c>
      <c r="BE249" s="194">
        <f>IF(N249="základní",J249,0)</f>
        <v>0</v>
      </c>
      <c r="BF249" s="194">
        <f>IF(N249="snížená",J249,0)</f>
        <v>0</v>
      </c>
      <c r="BG249" s="194">
        <f>IF(N249="zákl. přenesená",J249,0)</f>
        <v>0</v>
      </c>
      <c r="BH249" s="194">
        <f>IF(N249="sníž. přenesená",J249,0)</f>
        <v>0</v>
      </c>
      <c r="BI249" s="194">
        <f>IF(N249="nulová",J249,0)</f>
        <v>0</v>
      </c>
      <c r="BJ249" s="25" t="s">
        <v>80</v>
      </c>
      <c r="BK249" s="194">
        <f>ROUND(I249*H249,2)</f>
        <v>0</v>
      </c>
      <c r="BL249" s="25" t="s">
        <v>161</v>
      </c>
      <c r="BM249" s="25" t="s">
        <v>1398</v>
      </c>
    </row>
    <row r="250" spans="2:65" s="1" customFormat="1" x14ac:dyDescent="0.3">
      <c r="B250" s="42"/>
      <c r="D250" s="195" t="s">
        <v>153</v>
      </c>
      <c r="F250" s="196" t="s">
        <v>1399</v>
      </c>
      <c r="I250" s="157"/>
      <c r="L250" s="42"/>
      <c r="M250" s="197"/>
      <c r="N250" s="43"/>
      <c r="O250" s="43"/>
      <c r="P250" s="43"/>
      <c r="Q250" s="43"/>
      <c r="R250" s="43"/>
      <c r="S250" s="43"/>
      <c r="T250" s="71"/>
      <c r="AT250" s="25" t="s">
        <v>153</v>
      </c>
      <c r="AU250" s="25" t="s">
        <v>82</v>
      </c>
    </row>
    <row r="251" spans="2:65" s="12" customFormat="1" x14ac:dyDescent="0.3">
      <c r="B251" s="201"/>
      <c r="D251" s="195" t="s">
        <v>230</v>
      </c>
      <c r="E251" s="202" t="s">
        <v>5</v>
      </c>
      <c r="F251" s="203" t="s">
        <v>1395</v>
      </c>
      <c r="H251" s="204">
        <v>2</v>
      </c>
      <c r="I251" s="205"/>
      <c r="L251" s="201"/>
      <c r="M251" s="206"/>
      <c r="N251" s="207"/>
      <c r="O251" s="207"/>
      <c r="P251" s="207"/>
      <c r="Q251" s="207"/>
      <c r="R251" s="207"/>
      <c r="S251" s="207"/>
      <c r="T251" s="208"/>
      <c r="AT251" s="202" t="s">
        <v>230</v>
      </c>
      <c r="AU251" s="202" t="s">
        <v>82</v>
      </c>
      <c r="AV251" s="12" t="s">
        <v>82</v>
      </c>
      <c r="AW251" s="12" t="s">
        <v>35</v>
      </c>
      <c r="AX251" s="12" t="s">
        <v>80</v>
      </c>
      <c r="AY251" s="202" t="s">
        <v>144</v>
      </c>
    </row>
    <row r="252" spans="2:65" s="1" customFormat="1" ht="25.5" customHeight="1" x14ac:dyDescent="0.3">
      <c r="B252" s="182"/>
      <c r="C252" s="183" t="s">
        <v>456</v>
      </c>
      <c r="D252" s="183" t="s">
        <v>147</v>
      </c>
      <c r="E252" s="184" t="s">
        <v>1400</v>
      </c>
      <c r="F252" s="185" t="s">
        <v>1401</v>
      </c>
      <c r="G252" s="186" t="s">
        <v>631</v>
      </c>
      <c r="H252" s="187">
        <v>5</v>
      </c>
      <c r="I252" s="188"/>
      <c r="J252" s="189">
        <f>ROUND(I252*H252,2)</f>
        <v>0</v>
      </c>
      <c r="K252" s="185" t="s">
        <v>5</v>
      </c>
      <c r="L252" s="42"/>
      <c r="M252" s="190" t="s">
        <v>5</v>
      </c>
      <c r="N252" s="191" t="s">
        <v>43</v>
      </c>
      <c r="O252" s="43"/>
      <c r="P252" s="192">
        <f>O252*H252</f>
        <v>0</v>
      </c>
      <c r="Q252" s="192">
        <v>0</v>
      </c>
      <c r="R252" s="192">
        <f>Q252*H252</f>
        <v>0</v>
      </c>
      <c r="S252" s="192">
        <v>0</v>
      </c>
      <c r="T252" s="193">
        <f>S252*H252</f>
        <v>0</v>
      </c>
      <c r="AR252" s="25" t="s">
        <v>161</v>
      </c>
      <c r="AT252" s="25" t="s">
        <v>147</v>
      </c>
      <c r="AU252" s="25" t="s">
        <v>82</v>
      </c>
      <c r="AY252" s="25" t="s">
        <v>144</v>
      </c>
      <c r="BE252" s="194">
        <f>IF(N252="základní",J252,0)</f>
        <v>0</v>
      </c>
      <c r="BF252" s="194">
        <f>IF(N252="snížená",J252,0)</f>
        <v>0</v>
      </c>
      <c r="BG252" s="194">
        <f>IF(N252="zákl. přenesená",J252,0)</f>
        <v>0</v>
      </c>
      <c r="BH252" s="194">
        <f>IF(N252="sníž. přenesená",J252,0)</f>
        <v>0</v>
      </c>
      <c r="BI252" s="194">
        <f>IF(N252="nulová",J252,0)</f>
        <v>0</v>
      </c>
      <c r="BJ252" s="25" t="s">
        <v>80</v>
      </c>
      <c r="BK252" s="194">
        <f>ROUND(I252*H252,2)</f>
        <v>0</v>
      </c>
      <c r="BL252" s="25" t="s">
        <v>161</v>
      </c>
      <c r="BM252" s="25" t="s">
        <v>1402</v>
      </c>
    </row>
    <row r="253" spans="2:65" s="1" customFormat="1" x14ac:dyDescent="0.3">
      <c r="B253" s="42"/>
      <c r="D253" s="195" t="s">
        <v>153</v>
      </c>
      <c r="F253" s="196" t="s">
        <v>1401</v>
      </c>
      <c r="I253" s="157"/>
      <c r="L253" s="42"/>
      <c r="M253" s="197"/>
      <c r="N253" s="43"/>
      <c r="O253" s="43"/>
      <c r="P253" s="43"/>
      <c r="Q253" s="43"/>
      <c r="R253" s="43"/>
      <c r="S253" s="43"/>
      <c r="T253" s="71"/>
      <c r="AT253" s="25" t="s">
        <v>153</v>
      </c>
      <c r="AU253" s="25" t="s">
        <v>82</v>
      </c>
    </row>
    <row r="254" spans="2:65" s="12" customFormat="1" x14ac:dyDescent="0.3">
      <c r="B254" s="201"/>
      <c r="D254" s="195" t="s">
        <v>230</v>
      </c>
      <c r="E254" s="202" t="s">
        <v>5</v>
      </c>
      <c r="F254" s="203" t="s">
        <v>1403</v>
      </c>
      <c r="H254" s="204">
        <v>5</v>
      </c>
      <c r="I254" s="205"/>
      <c r="L254" s="201"/>
      <c r="M254" s="206"/>
      <c r="N254" s="207"/>
      <c r="O254" s="207"/>
      <c r="P254" s="207"/>
      <c r="Q254" s="207"/>
      <c r="R254" s="207"/>
      <c r="S254" s="207"/>
      <c r="T254" s="208"/>
      <c r="AT254" s="202" t="s">
        <v>230</v>
      </c>
      <c r="AU254" s="202" t="s">
        <v>82</v>
      </c>
      <c r="AV254" s="12" t="s">
        <v>82</v>
      </c>
      <c r="AW254" s="12" t="s">
        <v>35</v>
      </c>
      <c r="AX254" s="12" t="s">
        <v>80</v>
      </c>
      <c r="AY254" s="202" t="s">
        <v>144</v>
      </c>
    </row>
    <row r="255" spans="2:65" s="1" customFormat="1" ht="25.5" customHeight="1" x14ac:dyDescent="0.3">
      <c r="B255" s="182"/>
      <c r="C255" s="183" t="s">
        <v>462</v>
      </c>
      <c r="D255" s="183" t="s">
        <v>147</v>
      </c>
      <c r="E255" s="184" t="s">
        <v>1404</v>
      </c>
      <c r="F255" s="185" t="s">
        <v>1405</v>
      </c>
      <c r="G255" s="186" t="s">
        <v>631</v>
      </c>
      <c r="H255" s="187">
        <v>3</v>
      </c>
      <c r="I255" s="188"/>
      <c r="J255" s="189">
        <f>ROUND(I255*H255,2)</f>
        <v>0</v>
      </c>
      <c r="K255" s="185" t="s">
        <v>5</v>
      </c>
      <c r="L255" s="42"/>
      <c r="M255" s="190" t="s">
        <v>5</v>
      </c>
      <c r="N255" s="191" t="s">
        <v>43</v>
      </c>
      <c r="O255" s="43"/>
      <c r="P255" s="192">
        <f>O255*H255</f>
        <v>0</v>
      </c>
      <c r="Q255" s="192">
        <v>0</v>
      </c>
      <c r="R255" s="192">
        <f>Q255*H255</f>
        <v>0</v>
      </c>
      <c r="S255" s="192">
        <v>0</v>
      </c>
      <c r="T255" s="193">
        <f>S255*H255</f>
        <v>0</v>
      </c>
      <c r="AR255" s="25" t="s">
        <v>161</v>
      </c>
      <c r="AT255" s="25" t="s">
        <v>147</v>
      </c>
      <c r="AU255" s="25" t="s">
        <v>82</v>
      </c>
      <c r="AY255" s="25" t="s">
        <v>144</v>
      </c>
      <c r="BE255" s="194">
        <f>IF(N255="základní",J255,0)</f>
        <v>0</v>
      </c>
      <c r="BF255" s="194">
        <f>IF(N255="snížená",J255,0)</f>
        <v>0</v>
      </c>
      <c r="BG255" s="194">
        <f>IF(N255="zákl. přenesená",J255,0)</f>
        <v>0</v>
      </c>
      <c r="BH255" s="194">
        <f>IF(N255="sníž. přenesená",J255,0)</f>
        <v>0</v>
      </c>
      <c r="BI255" s="194">
        <f>IF(N255="nulová",J255,0)</f>
        <v>0</v>
      </c>
      <c r="BJ255" s="25" t="s">
        <v>80</v>
      </c>
      <c r="BK255" s="194">
        <f>ROUND(I255*H255,2)</f>
        <v>0</v>
      </c>
      <c r="BL255" s="25" t="s">
        <v>161</v>
      </c>
      <c r="BM255" s="25" t="s">
        <v>1406</v>
      </c>
    </row>
    <row r="256" spans="2:65" s="1" customFormat="1" x14ac:dyDescent="0.3">
      <c r="B256" s="42"/>
      <c r="D256" s="195" t="s">
        <v>153</v>
      </c>
      <c r="F256" s="196" t="s">
        <v>1405</v>
      </c>
      <c r="I256" s="157"/>
      <c r="L256" s="42"/>
      <c r="M256" s="197"/>
      <c r="N256" s="43"/>
      <c r="O256" s="43"/>
      <c r="P256" s="43"/>
      <c r="Q256" s="43"/>
      <c r="R256" s="43"/>
      <c r="S256" s="43"/>
      <c r="T256" s="71"/>
      <c r="AT256" s="25" t="s">
        <v>153</v>
      </c>
      <c r="AU256" s="25" t="s">
        <v>82</v>
      </c>
    </row>
    <row r="257" spans="2:65" s="12" customFormat="1" x14ac:dyDescent="0.3">
      <c r="B257" s="201"/>
      <c r="D257" s="195" t="s">
        <v>230</v>
      </c>
      <c r="E257" s="202" t="s">
        <v>5</v>
      </c>
      <c r="F257" s="203" t="s">
        <v>1407</v>
      </c>
      <c r="H257" s="204">
        <v>3</v>
      </c>
      <c r="I257" s="205"/>
      <c r="L257" s="201"/>
      <c r="M257" s="206"/>
      <c r="N257" s="207"/>
      <c r="O257" s="207"/>
      <c r="P257" s="207"/>
      <c r="Q257" s="207"/>
      <c r="R257" s="207"/>
      <c r="S257" s="207"/>
      <c r="T257" s="208"/>
      <c r="AT257" s="202" t="s">
        <v>230</v>
      </c>
      <c r="AU257" s="202" t="s">
        <v>82</v>
      </c>
      <c r="AV257" s="12" t="s">
        <v>82</v>
      </c>
      <c r="AW257" s="12" t="s">
        <v>35</v>
      </c>
      <c r="AX257" s="12" t="s">
        <v>80</v>
      </c>
      <c r="AY257" s="202" t="s">
        <v>144</v>
      </c>
    </row>
    <row r="258" spans="2:65" s="11" customFormat="1" ht="29.85" customHeight="1" x14ac:dyDescent="0.3">
      <c r="B258" s="169"/>
      <c r="D258" s="170" t="s">
        <v>71</v>
      </c>
      <c r="E258" s="180" t="s">
        <v>180</v>
      </c>
      <c r="F258" s="180" t="s">
        <v>621</v>
      </c>
      <c r="I258" s="172"/>
      <c r="J258" s="181">
        <f>BK258</f>
        <v>0</v>
      </c>
      <c r="L258" s="169"/>
      <c r="M258" s="174"/>
      <c r="N258" s="175"/>
      <c r="O258" s="175"/>
      <c r="P258" s="176">
        <f>SUM(P259:P272)</f>
        <v>0</v>
      </c>
      <c r="Q258" s="175"/>
      <c r="R258" s="176">
        <f>SUM(R259:R272)</f>
        <v>58.693443500000001</v>
      </c>
      <c r="S258" s="175"/>
      <c r="T258" s="177">
        <f>SUM(T259:T272)</f>
        <v>0.74575000000000002</v>
      </c>
      <c r="AR258" s="170" t="s">
        <v>80</v>
      </c>
      <c r="AT258" s="178" t="s">
        <v>71</v>
      </c>
      <c r="AU258" s="178" t="s">
        <v>80</v>
      </c>
      <c r="AY258" s="170" t="s">
        <v>144</v>
      </c>
      <c r="BK258" s="179">
        <f>SUM(BK259:BK272)</f>
        <v>0</v>
      </c>
    </row>
    <row r="259" spans="2:65" s="1" customFormat="1" ht="25.5" customHeight="1" x14ac:dyDescent="0.3">
      <c r="B259" s="182"/>
      <c r="C259" s="183" t="s">
        <v>469</v>
      </c>
      <c r="D259" s="183" t="s">
        <v>147</v>
      </c>
      <c r="E259" s="184" t="s">
        <v>1408</v>
      </c>
      <c r="F259" s="185" t="s">
        <v>1409</v>
      </c>
      <c r="G259" s="186" t="s">
        <v>283</v>
      </c>
      <c r="H259" s="187">
        <v>92</v>
      </c>
      <c r="I259" s="188"/>
      <c r="J259" s="189">
        <f>ROUND(I259*H259,2)</f>
        <v>0</v>
      </c>
      <c r="K259" s="185" t="s">
        <v>5</v>
      </c>
      <c r="L259" s="42"/>
      <c r="M259" s="190" t="s">
        <v>5</v>
      </c>
      <c r="N259" s="191" t="s">
        <v>43</v>
      </c>
      <c r="O259" s="43"/>
      <c r="P259" s="192">
        <f>O259*H259</f>
        <v>0</v>
      </c>
      <c r="Q259" s="192">
        <v>0.63788</v>
      </c>
      <c r="R259" s="192">
        <f>Q259*H259</f>
        <v>58.684960000000004</v>
      </c>
      <c r="S259" s="192">
        <v>0</v>
      </c>
      <c r="T259" s="193">
        <f>S259*H259</f>
        <v>0</v>
      </c>
      <c r="AR259" s="25" t="s">
        <v>161</v>
      </c>
      <c r="AT259" s="25" t="s">
        <v>147</v>
      </c>
      <c r="AU259" s="25" t="s">
        <v>82</v>
      </c>
      <c r="AY259" s="25" t="s">
        <v>144</v>
      </c>
      <c r="BE259" s="194">
        <f>IF(N259="základní",J259,0)</f>
        <v>0</v>
      </c>
      <c r="BF259" s="194">
        <f>IF(N259="snížená",J259,0)</f>
        <v>0</v>
      </c>
      <c r="BG259" s="194">
        <f>IF(N259="zákl. přenesená",J259,0)</f>
        <v>0</v>
      </c>
      <c r="BH259" s="194">
        <f>IF(N259="sníž. přenesená",J259,0)</f>
        <v>0</v>
      </c>
      <c r="BI259" s="194">
        <f>IF(N259="nulová",J259,0)</f>
        <v>0</v>
      </c>
      <c r="BJ259" s="25" t="s">
        <v>80</v>
      </c>
      <c r="BK259" s="194">
        <f>ROUND(I259*H259,2)</f>
        <v>0</v>
      </c>
      <c r="BL259" s="25" t="s">
        <v>161</v>
      </c>
      <c r="BM259" s="25" t="s">
        <v>1410</v>
      </c>
    </row>
    <row r="260" spans="2:65" s="1" customFormat="1" ht="27" x14ac:dyDescent="0.3">
      <c r="B260" s="42"/>
      <c r="D260" s="195" t="s">
        <v>153</v>
      </c>
      <c r="F260" s="196" t="s">
        <v>1411</v>
      </c>
      <c r="I260" s="157"/>
      <c r="L260" s="42"/>
      <c r="M260" s="197"/>
      <c r="N260" s="43"/>
      <c r="O260" s="43"/>
      <c r="P260" s="43"/>
      <c r="Q260" s="43"/>
      <c r="R260" s="43"/>
      <c r="S260" s="43"/>
      <c r="T260" s="71"/>
      <c r="AT260" s="25" t="s">
        <v>153</v>
      </c>
      <c r="AU260" s="25" t="s">
        <v>82</v>
      </c>
    </row>
    <row r="261" spans="2:65" s="1" customFormat="1" ht="27" x14ac:dyDescent="0.3">
      <c r="B261" s="42"/>
      <c r="D261" s="195" t="s">
        <v>560</v>
      </c>
      <c r="F261" s="227" t="s">
        <v>1412</v>
      </c>
      <c r="I261" s="157"/>
      <c r="L261" s="42"/>
      <c r="M261" s="197"/>
      <c r="N261" s="43"/>
      <c r="O261" s="43"/>
      <c r="P261" s="43"/>
      <c r="Q261" s="43"/>
      <c r="R261" s="43"/>
      <c r="S261" s="43"/>
      <c r="T261" s="71"/>
      <c r="AT261" s="25" t="s">
        <v>560</v>
      </c>
      <c r="AU261" s="25" t="s">
        <v>82</v>
      </c>
    </row>
    <row r="262" spans="2:65" s="12" customFormat="1" x14ac:dyDescent="0.3">
      <c r="B262" s="201"/>
      <c r="D262" s="195" t="s">
        <v>230</v>
      </c>
      <c r="E262" s="202" t="s">
        <v>5</v>
      </c>
      <c r="F262" s="203" t="s">
        <v>1413</v>
      </c>
      <c r="H262" s="204">
        <v>92</v>
      </c>
      <c r="I262" s="205"/>
      <c r="L262" s="201"/>
      <c r="M262" s="206"/>
      <c r="N262" s="207"/>
      <c r="O262" s="207"/>
      <c r="P262" s="207"/>
      <c r="Q262" s="207"/>
      <c r="R262" s="207"/>
      <c r="S262" s="207"/>
      <c r="T262" s="208"/>
      <c r="AT262" s="202" t="s">
        <v>230</v>
      </c>
      <c r="AU262" s="202" t="s">
        <v>82</v>
      </c>
      <c r="AV262" s="12" t="s">
        <v>82</v>
      </c>
      <c r="AW262" s="12" t="s">
        <v>35</v>
      </c>
      <c r="AX262" s="12" t="s">
        <v>80</v>
      </c>
      <c r="AY262" s="202" t="s">
        <v>144</v>
      </c>
    </row>
    <row r="263" spans="2:65" s="1" customFormat="1" ht="16.5" customHeight="1" x14ac:dyDescent="0.3">
      <c r="B263" s="182"/>
      <c r="C263" s="183" t="s">
        <v>475</v>
      </c>
      <c r="D263" s="183" t="s">
        <v>147</v>
      </c>
      <c r="E263" s="184" t="s">
        <v>1414</v>
      </c>
      <c r="F263" s="185" t="s">
        <v>1415</v>
      </c>
      <c r="G263" s="186" t="s">
        <v>1380</v>
      </c>
      <c r="H263" s="187">
        <v>32</v>
      </c>
      <c r="I263" s="188"/>
      <c r="J263" s="189">
        <f>ROUND(I263*H263,2)</f>
        <v>0</v>
      </c>
      <c r="K263" s="185" t="s">
        <v>5</v>
      </c>
      <c r="L263" s="42"/>
      <c r="M263" s="190" t="s">
        <v>5</v>
      </c>
      <c r="N263" s="191" t="s">
        <v>43</v>
      </c>
      <c r="O263" s="43"/>
      <c r="P263" s="192">
        <f>O263*H263</f>
        <v>0</v>
      </c>
      <c r="Q263" s="192">
        <v>0</v>
      </c>
      <c r="R263" s="192">
        <f>Q263*H263</f>
        <v>0</v>
      </c>
      <c r="S263" s="192">
        <v>0</v>
      </c>
      <c r="T263" s="193">
        <f>S263*H263</f>
        <v>0</v>
      </c>
      <c r="AR263" s="25" t="s">
        <v>161</v>
      </c>
      <c r="AT263" s="25" t="s">
        <v>147</v>
      </c>
      <c r="AU263" s="25" t="s">
        <v>82</v>
      </c>
      <c r="AY263" s="25" t="s">
        <v>144</v>
      </c>
      <c r="BE263" s="194">
        <f>IF(N263="základní",J263,0)</f>
        <v>0</v>
      </c>
      <c r="BF263" s="194">
        <f>IF(N263="snížená",J263,0)</f>
        <v>0</v>
      </c>
      <c r="BG263" s="194">
        <f>IF(N263="zákl. přenesená",J263,0)</f>
        <v>0</v>
      </c>
      <c r="BH263" s="194">
        <f>IF(N263="sníž. přenesená",J263,0)</f>
        <v>0</v>
      </c>
      <c r="BI263" s="194">
        <f>IF(N263="nulová",J263,0)</f>
        <v>0</v>
      </c>
      <c r="BJ263" s="25" t="s">
        <v>80</v>
      </c>
      <c r="BK263" s="194">
        <f>ROUND(I263*H263,2)</f>
        <v>0</v>
      </c>
      <c r="BL263" s="25" t="s">
        <v>161</v>
      </c>
      <c r="BM263" s="25" t="s">
        <v>1416</v>
      </c>
    </row>
    <row r="264" spans="2:65" s="1" customFormat="1" x14ac:dyDescent="0.3">
      <c r="B264" s="42"/>
      <c r="D264" s="195" t="s">
        <v>153</v>
      </c>
      <c r="F264" s="196" t="s">
        <v>1415</v>
      </c>
      <c r="I264" s="157"/>
      <c r="L264" s="42"/>
      <c r="M264" s="197"/>
      <c r="N264" s="43"/>
      <c r="O264" s="43"/>
      <c r="P264" s="43"/>
      <c r="Q264" s="43"/>
      <c r="R264" s="43"/>
      <c r="S264" s="43"/>
      <c r="T264" s="71"/>
      <c r="AT264" s="25" t="s">
        <v>153</v>
      </c>
      <c r="AU264" s="25" t="s">
        <v>82</v>
      </c>
    </row>
    <row r="265" spans="2:65" s="12" customFormat="1" x14ac:dyDescent="0.3">
      <c r="B265" s="201"/>
      <c r="D265" s="195" t="s">
        <v>230</v>
      </c>
      <c r="E265" s="202" t="s">
        <v>5</v>
      </c>
      <c r="F265" s="203" t="s">
        <v>1417</v>
      </c>
      <c r="H265" s="204">
        <v>5</v>
      </c>
      <c r="I265" s="205"/>
      <c r="L265" s="201"/>
      <c r="M265" s="206"/>
      <c r="N265" s="207"/>
      <c r="O265" s="207"/>
      <c r="P265" s="207"/>
      <c r="Q265" s="207"/>
      <c r="R265" s="207"/>
      <c r="S265" s="207"/>
      <c r="T265" s="208"/>
      <c r="AT265" s="202" t="s">
        <v>230</v>
      </c>
      <c r="AU265" s="202" t="s">
        <v>82</v>
      </c>
      <c r="AV265" s="12" t="s">
        <v>82</v>
      </c>
      <c r="AW265" s="12" t="s">
        <v>35</v>
      </c>
      <c r="AX265" s="12" t="s">
        <v>72</v>
      </c>
      <c r="AY265" s="202" t="s">
        <v>144</v>
      </c>
    </row>
    <row r="266" spans="2:65" s="12" customFormat="1" x14ac:dyDescent="0.3">
      <c r="B266" s="201"/>
      <c r="D266" s="195" t="s">
        <v>230</v>
      </c>
      <c r="E266" s="202" t="s">
        <v>5</v>
      </c>
      <c r="F266" s="203" t="s">
        <v>1364</v>
      </c>
      <c r="H266" s="204">
        <v>27</v>
      </c>
      <c r="I266" s="205"/>
      <c r="L266" s="201"/>
      <c r="M266" s="206"/>
      <c r="N266" s="207"/>
      <c r="O266" s="207"/>
      <c r="P266" s="207"/>
      <c r="Q266" s="207"/>
      <c r="R266" s="207"/>
      <c r="S266" s="207"/>
      <c r="T266" s="208"/>
      <c r="AT266" s="202" t="s">
        <v>230</v>
      </c>
      <c r="AU266" s="202" t="s">
        <v>82</v>
      </c>
      <c r="AV266" s="12" t="s">
        <v>82</v>
      </c>
      <c r="AW266" s="12" t="s">
        <v>35</v>
      </c>
      <c r="AX266" s="12" t="s">
        <v>72</v>
      </c>
      <c r="AY266" s="202" t="s">
        <v>144</v>
      </c>
    </row>
    <row r="267" spans="2:65" s="13" customFormat="1" x14ac:dyDescent="0.3">
      <c r="B267" s="209"/>
      <c r="D267" s="195" t="s">
        <v>230</v>
      </c>
      <c r="E267" s="210" t="s">
        <v>5</v>
      </c>
      <c r="F267" s="211" t="s">
        <v>242</v>
      </c>
      <c r="H267" s="212">
        <v>32</v>
      </c>
      <c r="I267" s="213"/>
      <c r="L267" s="209"/>
      <c r="M267" s="214"/>
      <c r="N267" s="215"/>
      <c r="O267" s="215"/>
      <c r="P267" s="215"/>
      <c r="Q267" s="215"/>
      <c r="R267" s="215"/>
      <c r="S267" s="215"/>
      <c r="T267" s="216"/>
      <c r="AT267" s="210" t="s">
        <v>230</v>
      </c>
      <c r="AU267" s="210" t="s">
        <v>82</v>
      </c>
      <c r="AV267" s="13" t="s">
        <v>161</v>
      </c>
      <c r="AW267" s="13" t="s">
        <v>35</v>
      </c>
      <c r="AX267" s="13" t="s">
        <v>80</v>
      </c>
      <c r="AY267" s="210" t="s">
        <v>144</v>
      </c>
    </row>
    <row r="268" spans="2:65" s="1" customFormat="1" ht="16.5" customHeight="1" x14ac:dyDescent="0.3">
      <c r="B268" s="182"/>
      <c r="C268" s="183" t="s">
        <v>481</v>
      </c>
      <c r="D268" s="183" t="s">
        <v>147</v>
      </c>
      <c r="E268" s="184" t="s">
        <v>1418</v>
      </c>
      <c r="F268" s="185" t="s">
        <v>1419</v>
      </c>
      <c r="G268" s="186" t="s">
        <v>283</v>
      </c>
      <c r="H268" s="187">
        <v>0.95</v>
      </c>
      <c r="I268" s="188"/>
      <c r="J268" s="189">
        <f>ROUND(I268*H268,2)</f>
        <v>0</v>
      </c>
      <c r="K268" s="185" t="s">
        <v>227</v>
      </c>
      <c r="L268" s="42"/>
      <c r="M268" s="190" t="s">
        <v>5</v>
      </c>
      <c r="N268" s="191" t="s">
        <v>43</v>
      </c>
      <c r="O268" s="43"/>
      <c r="P268" s="192">
        <f>O268*H268</f>
        <v>0</v>
      </c>
      <c r="Q268" s="192">
        <v>8.9300000000000004E-3</v>
      </c>
      <c r="R268" s="192">
        <f>Q268*H268</f>
        <v>8.4834999999999997E-3</v>
      </c>
      <c r="S268" s="192">
        <v>0.78500000000000003</v>
      </c>
      <c r="T268" s="193">
        <f>S268*H268</f>
        <v>0.74575000000000002</v>
      </c>
      <c r="AR268" s="25" t="s">
        <v>161</v>
      </c>
      <c r="AT268" s="25" t="s">
        <v>147</v>
      </c>
      <c r="AU268" s="25" t="s">
        <v>82</v>
      </c>
      <c r="AY268" s="25" t="s">
        <v>144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25" t="s">
        <v>80</v>
      </c>
      <c r="BK268" s="194">
        <f>ROUND(I268*H268,2)</f>
        <v>0</v>
      </c>
      <c r="BL268" s="25" t="s">
        <v>161</v>
      </c>
      <c r="BM268" s="25" t="s">
        <v>1420</v>
      </c>
    </row>
    <row r="269" spans="2:65" s="1" customFormat="1" ht="27" x14ac:dyDescent="0.3">
      <c r="B269" s="42"/>
      <c r="D269" s="195" t="s">
        <v>153</v>
      </c>
      <c r="F269" s="196" t="s">
        <v>1421</v>
      </c>
      <c r="I269" s="157"/>
      <c r="L269" s="42"/>
      <c r="M269" s="197"/>
      <c r="N269" s="43"/>
      <c r="O269" s="43"/>
      <c r="P269" s="43"/>
      <c r="Q269" s="43"/>
      <c r="R269" s="43"/>
      <c r="S269" s="43"/>
      <c r="T269" s="71"/>
      <c r="AT269" s="25" t="s">
        <v>153</v>
      </c>
      <c r="AU269" s="25" t="s">
        <v>82</v>
      </c>
    </row>
    <row r="270" spans="2:65" s="12" customFormat="1" x14ac:dyDescent="0.3">
      <c r="B270" s="201"/>
      <c r="D270" s="195" t="s">
        <v>230</v>
      </c>
      <c r="E270" s="202" t="s">
        <v>5</v>
      </c>
      <c r="F270" s="203" t="s">
        <v>1422</v>
      </c>
      <c r="H270" s="204">
        <v>0.95</v>
      </c>
      <c r="I270" s="205"/>
      <c r="L270" s="201"/>
      <c r="M270" s="206"/>
      <c r="N270" s="207"/>
      <c r="O270" s="207"/>
      <c r="P270" s="207"/>
      <c r="Q270" s="207"/>
      <c r="R270" s="207"/>
      <c r="S270" s="207"/>
      <c r="T270" s="208"/>
      <c r="AT270" s="202" t="s">
        <v>230</v>
      </c>
      <c r="AU270" s="202" t="s">
        <v>82</v>
      </c>
      <c r="AV270" s="12" t="s">
        <v>82</v>
      </c>
      <c r="AW270" s="12" t="s">
        <v>35</v>
      </c>
      <c r="AX270" s="12" t="s">
        <v>80</v>
      </c>
      <c r="AY270" s="202" t="s">
        <v>144</v>
      </c>
    </row>
    <row r="271" spans="2:65" s="1" customFormat="1" ht="16.5" customHeight="1" x14ac:dyDescent="0.3">
      <c r="B271" s="182"/>
      <c r="C271" s="183" t="s">
        <v>487</v>
      </c>
      <c r="D271" s="183" t="s">
        <v>147</v>
      </c>
      <c r="E271" s="184" t="s">
        <v>1423</v>
      </c>
      <c r="F271" s="185" t="s">
        <v>1424</v>
      </c>
      <c r="G271" s="186" t="s">
        <v>1425</v>
      </c>
      <c r="H271" s="187">
        <v>1</v>
      </c>
      <c r="I271" s="188"/>
      <c r="J271" s="189">
        <f>ROUND(I271*H271,2)</f>
        <v>0</v>
      </c>
      <c r="K271" s="185" t="s">
        <v>5</v>
      </c>
      <c r="L271" s="42"/>
      <c r="M271" s="190" t="s">
        <v>5</v>
      </c>
      <c r="N271" s="191" t="s">
        <v>43</v>
      </c>
      <c r="O271" s="43"/>
      <c r="P271" s="192">
        <f>O271*H271</f>
        <v>0</v>
      </c>
      <c r="Q271" s="192">
        <v>0</v>
      </c>
      <c r="R271" s="192">
        <f>Q271*H271</f>
        <v>0</v>
      </c>
      <c r="S271" s="192">
        <v>0</v>
      </c>
      <c r="T271" s="193">
        <f>S271*H271</f>
        <v>0</v>
      </c>
      <c r="AR271" s="25" t="s">
        <v>161</v>
      </c>
      <c r="AT271" s="25" t="s">
        <v>147</v>
      </c>
      <c r="AU271" s="25" t="s">
        <v>82</v>
      </c>
      <c r="AY271" s="25" t="s">
        <v>144</v>
      </c>
      <c r="BE271" s="194">
        <f>IF(N271="základní",J271,0)</f>
        <v>0</v>
      </c>
      <c r="BF271" s="194">
        <f>IF(N271="snížená",J271,0)</f>
        <v>0</v>
      </c>
      <c r="BG271" s="194">
        <f>IF(N271="zákl. přenesená",J271,0)</f>
        <v>0</v>
      </c>
      <c r="BH271" s="194">
        <f>IF(N271="sníž. přenesená",J271,0)</f>
        <v>0</v>
      </c>
      <c r="BI271" s="194">
        <f>IF(N271="nulová",J271,0)</f>
        <v>0</v>
      </c>
      <c r="BJ271" s="25" t="s">
        <v>80</v>
      </c>
      <c r="BK271" s="194">
        <f>ROUND(I271*H271,2)</f>
        <v>0</v>
      </c>
      <c r="BL271" s="25" t="s">
        <v>161</v>
      </c>
      <c r="BM271" s="25" t="s">
        <v>1426</v>
      </c>
    </row>
    <row r="272" spans="2:65" s="1" customFormat="1" ht="27" x14ac:dyDescent="0.3">
      <c r="B272" s="42"/>
      <c r="D272" s="195" t="s">
        <v>153</v>
      </c>
      <c r="F272" s="196" t="s">
        <v>1427</v>
      </c>
      <c r="I272" s="157"/>
      <c r="L272" s="42"/>
      <c r="M272" s="197"/>
      <c r="N272" s="43"/>
      <c r="O272" s="43"/>
      <c r="P272" s="43"/>
      <c r="Q272" s="43"/>
      <c r="R272" s="43"/>
      <c r="S272" s="43"/>
      <c r="T272" s="71"/>
      <c r="AT272" s="25" t="s">
        <v>153</v>
      </c>
      <c r="AU272" s="25" t="s">
        <v>82</v>
      </c>
    </row>
    <row r="273" spans="2:65" s="11" customFormat="1" ht="29.85" customHeight="1" x14ac:dyDescent="0.3">
      <c r="B273" s="169"/>
      <c r="D273" s="170" t="s">
        <v>71</v>
      </c>
      <c r="E273" s="180" t="s">
        <v>796</v>
      </c>
      <c r="F273" s="180" t="s">
        <v>797</v>
      </c>
      <c r="I273" s="172"/>
      <c r="J273" s="181">
        <f>BK273</f>
        <v>0</v>
      </c>
      <c r="L273" s="169"/>
      <c r="M273" s="174"/>
      <c r="N273" s="175"/>
      <c r="O273" s="175"/>
      <c r="P273" s="176">
        <f>SUM(P274:P283)</f>
        <v>0</v>
      </c>
      <c r="Q273" s="175"/>
      <c r="R273" s="176">
        <f>SUM(R274:R283)</f>
        <v>0</v>
      </c>
      <c r="S273" s="175"/>
      <c r="T273" s="177">
        <f>SUM(T274:T283)</f>
        <v>0</v>
      </c>
      <c r="AR273" s="170" t="s">
        <v>80</v>
      </c>
      <c r="AT273" s="178" t="s">
        <v>71</v>
      </c>
      <c r="AU273" s="178" t="s">
        <v>80</v>
      </c>
      <c r="AY273" s="170" t="s">
        <v>144</v>
      </c>
      <c r="BK273" s="179">
        <f>SUM(BK274:BK283)</f>
        <v>0</v>
      </c>
    </row>
    <row r="274" spans="2:65" s="1" customFormat="1" ht="25.5" customHeight="1" x14ac:dyDescent="0.3">
      <c r="B274" s="182"/>
      <c r="C274" s="183" t="s">
        <v>494</v>
      </c>
      <c r="D274" s="183" t="s">
        <v>147</v>
      </c>
      <c r="E274" s="184" t="s">
        <v>1428</v>
      </c>
      <c r="F274" s="185" t="s">
        <v>1429</v>
      </c>
      <c r="G274" s="186" t="s">
        <v>428</v>
      </c>
      <c r="H274" s="187">
        <v>10.346</v>
      </c>
      <c r="I274" s="188"/>
      <c r="J274" s="189">
        <f>ROUND(I274*H274,2)</f>
        <v>0</v>
      </c>
      <c r="K274" s="185" t="s">
        <v>5</v>
      </c>
      <c r="L274" s="42"/>
      <c r="M274" s="190" t="s">
        <v>5</v>
      </c>
      <c r="N274" s="191" t="s">
        <v>43</v>
      </c>
      <c r="O274" s="43"/>
      <c r="P274" s="192">
        <f>O274*H274</f>
        <v>0</v>
      </c>
      <c r="Q274" s="192">
        <v>0</v>
      </c>
      <c r="R274" s="192">
        <f>Q274*H274</f>
        <v>0</v>
      </c>
      <c r="S274" s="192">
        <v>0</v>
      </c>
      <c r="T274" s="193">
        <f>S274*H274</f>
        <v>0</v>
      </c>
      <c r="AR274" s="25" t="s">
        <v>161</v>
      </c>
      <c r="AT274" s="25" t="s">
        <v>147</v>
      </c>
      <c r="AU274" s="25" t="s">
        <v>82</v>
      </c>
      <c r="AY274" s="25" t="s">
        <v>144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25" t="s">
        <v>80</v>
      </c>
      <c r="BK274" s="194">
        <f>ROUND(I274*H274,2)</f>
        <v>0</v>
      </c>
      <c r="BL274" s="25" t="s">
        <v>161</v>
      </c>
      <c r="BM274" s="25" t="s">
        <v>1430</v>
      </c>
    </row>
    <row r="275" spans="2:65" s="1" customFormat="1" ht="27" x14ac:dyDescent="0.3">
      <c r="B275" s="42"/>
      <c r="D275" s="195" t="s">
        <v>153</v>
      </c>
      <c r="F275" s="196" t="s">
        <v>1431</v>
      </c>
      <c r="I275" s="157"/>
      <c r="L275" s="42"/>
      <c r="M275" s="197"/>
      <c r="N275" s="43"/>
      <c r="O275" s="43"/>
      <c r="P275" s="43"/>
      <c r="Q275" s="43"/>
      <c r="R275" s="43"/>
      <c r="S275" s="43"/>
      <c r="T275" s="71"/>
      <c r="AT275" s="25" t="s">
        <v>153</v>
      </c>
      <c r="AU275" s="25" t="s">
        <v>82</v>
      </c>
    </row>
    <row r="276" spans="2:65" s="12" customFormat="1" x14ac:dyDescent="0.3">
      <c r="B276" s="201"/>
      <c r="D276" s="195" t="s">
        <v>230</v>
      </c>
      <c r="E276" s="202" t="s">
        <v>5</v>
      </c>
      <c r="F276" s="203" t="s">
        <v>1432</v>
      </c>
      <c r="H276" s="204">
        <v>9.6</v>
      </c>
      <c r="I276" s="205"/>
      <c r="L276" s="201"/>
      <c r="M276" s="206"/>
      <c r="N276" s="207"/>
      <c r="O276" s="207"/>
      <c r="P276" s="207"/>
      <c r="Q276" s="207"/>
      <c r="R276" s="207"/>
      <c r="S276" s="207"/>
      <c r="T276" s="208"/>
      <c r="AT276" s="202" t="s">
        <v>230</v>
      </c>
      <c r="AU276" s="202" t="s">
        <v>82</v>
      </c>
      <c r="AV276" s="12" t="s">
        <v>82</v>
      </c>
      <c r="AW276" s="12" t="s">
        <v>35</v>
      </c>
      <c r="AX276" s="12" t="s">
        <v>72</v>
      </c>
      <c r="AY276" s="202" t="s">
        <v>144</v>
      </c>
    </row>
    <row r="277" spans="2:65" s="12" customFormat="1" x14ac:dyDescent="0.3">
      <c r="B277" s="201"/>
      <c r="D277" s="195" t="s">
        <v>230</v>
      </c>
      <c r="E277" s="202" t="s">
        <v>5</v>
      </c>
      <c r="F277" s="203" t="s">
        <v>1433</v>
      </c>
      <c r="H277" s="204">
        <v>0.746</v>
      </c>
      <c r="I277" s="205"/>
      <c r="L277" s="201"/>
      <c r="M277" s="206"/>
      <c r="N277" s="207"/>
      <c r="O277" s="207"/>
      <c r="P277" s="207"/>
      <c r="Q277" s="207"/>
      <c r="R277" s="207"/>
      <c r="S277" s="207"/>
      <c r="T277" s="208"/>
      <c r="AT277" s="202" t="s">
        <v>230</v>
      </c>
      <c r="AU277" s="202" t="s">
        <v>82</v>
      </c>
      <c r="AV277" s="12" t="s">
        <v>82</v>
      </c>
      <c r="AW277" s="12" t="s">
        <v>35</v>
      </c>
      <c r="AX277" s="12" t="s">
        <v>72</v>
      </c>
      <c r="AY277" s="202" t="s">
        <v>144</v>
      </c>
    </row>
    <row r="278" spans="2:65" s="13" customFormat="1" x14ac:dyDescent="0.3">
      <c r="B278" s="209"/>
      <c r="D278" s="195" t="s">
        <v>230</v>
      </c>
      <c r="E278" s="210" t="s">
        <v>5</v>
      </c>
      <c r="F278" s="211" t="s">
        <v>242</v>
      </c>
      <c r="H278" s="212">
        <v>10.346</v>
      </c>
      <c r="I278" s="213"/>
      <c r="L278" s="209"/>
      <c r="M278" s="214"/>
      <c r="N278" s="215"/>
      <c r="O278" s="215"/>
      <c r="P278" s="215"/>
      <c r="Q278" s="215"/>
      <c r="R278" s="215"/>
      <c r="S278" s="215"/>
      <c r="T278" s="216"/>
      <c r="AT278" s="210" t="s">
        <v>230</v>
      </c>
      <c r="AU278" s="210" t="s">
        <v>82</v>
      </c>
      <c r="AV278" s="13" t="s">
        <v>161</v>
      </c>
      <c r="AW278" s="13" t="s">
        <v>35</v>
      </c>
      <c r="AX278" s="13" t="s">
        <v>80</v>
      </c>
      <c r="AY278" s="210" t="s">
        <v>144</v>
      </c>
    </row>
    <row r="279" spans="2:65" s="1" customFormat="1" ht="25.5" customHeight="1" x14ac:dyDescent="0.3">
      <c r="B279" s="182"/>
      <c r="C279" s="183" t="s">
        <v>500</v>
      </c>
      <c r="D279" s="183" t="s">
        <v>147</v>
      </c>
      <c r="E279" s="184" t="s">
        <v>1173</v>
      </c>
      <c r="F279" s="185" t="s">
        <v>828</v>
      </c>
      <c r="G279" s="186" t="s">
        <v>428</v>
      </c>
      <c r="H279" s="187">
        <v>10.346</v>
      </c>
      <c r="I279" s="188"/>
      <c r="J279" s="189">
        <f>ROUND(I279*H279,2)</f>
        <v>0</v>
      </c>
      <c r="K279" s="185" t="s">
        <v>227</v>
      </c>
      <c r="L279" s="42"/>
      <c r="M279" s="190" t="s">
        <v>5</v>
      </c>
      <c r="N279" s="191" t="s">
        <v>43</v>
      </c>
      <c r="O279" s="43"/>
      <c r="P279" s="192">
        <f>O279*H279</f>
        <v>0</v>
      </c>
      <c r="Q279" s="192">
        <v>0</v>
      </c>
      <c r="R279" s="192">
        <f>Q279*H279</f>
        <v>0</v>
      </c>
      <c r="S279" s="192">
        <v>0</v>
      </c>
      <c r="T279" s="193">
        <f>S279*H279</f>
        <v>0</v>
      </c>
      <c r="AR279" s="25" t="s">
        <v>161</v>
      </c>
      <c r="AT279" s="25" t="s">
        <v>147</v>
      </c>
      <c r="AU279" s="25" t="s">
        <v>82</v>
      </c>
      <c r="AY279" s="25" t="s">
        <v>144</v>
      </c>
      <c r="BE279" s="194">
        <f>IF(N279="základní",J279,0)</f>
        <v>0</v>
      </c>
      <c r="BF279" s="194">
        <f>IF(N279="snížená",J279,0)</f>
        <v>0</v>
      </c>
      <c r="BG279" s="194">
        <f>IF(N279="zákl. přenesená",J279,0)</f>
        <v>0</v>
      </c>
      <c r="BH279" s="194">
        <f>IF(N279="sníž. přenesená",J279,0)</f>
        <v>0</v>
      </c>
      <c r="BI279" s="194">
        <f>IF(N279="nulová",J279,0)</f>
        <v>0</v>
      </c>
      <c r="BJ279" s="25" t="s">
        <v>80</v>
      </c>
      <c r="BK279" s="194">
        <f>ROUND(I279*H279,2)</f>
        <v>0</v>
      </c>
      <c r="BL279" s="25" t="s">
        <v>161</v>
      </c>
      <c r="BM279" s="25" t="s">
        <v>1434</v>
      </c>
    </row>
    <row r="280" spans="2:65" s="1" customFormat="1" ht="27" x14ac:dyDescent="0.3">
      <c r="B280" s="42"/>
      <c r="D280" s="195" t="s">
        <v>153</v>
      </c>
      <c r="F280" s="196" t="s">
        <v>830</v>
      </c>
      <c r="I280" s="157"/>
      <c r="L280" s="42"/>
      <c r="M280" s="197"/>
      <c r="N280" s="43"/>
      <c r="O280" s="43"/>
      <c r="P280" s="43"/>
      <c r="Q280" s="43"/>
      <c r="R280" s="43"/>
      <c r="S280" s="43"/>
      <c r="T280" s="71"/>
      <c r="AT280" s="25" t="s">
        <v>153</v>
      </c>
      <c r="AU280" s="25" t="s">
        <v>82</v>
      </c>
    </row>
    <row r="281" spans="2:65" s="12" customFormat="1" x14ac:dyDescent="0.3">
      <c r="B281" s="201"/>
      <c r="D281" s="195" t="s">
        <v>230</v>
      </c>
      <c r="E281" s="202" t="s">
        <v>5</v>
      </c>
      <c r="F281" s="203" t="s">
        <v>1432</v>
      </c>
      <c r="H281" s="204">
        <v>9.6</v>
      </c>
      <c r="I281" s="205"/>
      <c r="L281" s="201"/>
      <c r="M281" s="206"/>
      <c r="N281" s="207"/>
      <c r="O281" s="207"/>
      <c r="P281" s="207"/>
      <c r="Q281" s="207"/>
      <c r="R281" s="207"/>
      <c r="S281" s="207"/>
      <c r="T281" s="208"/>
      <c r="AT281" s="202" t="s">
        <v>230</v>
      </c>
      <c r="AU281" s="202" t="s">
        <v>82</v>
      </c>
      <c r="AV281" s="12" t="s">
        <v>82</v>
      </c>
      <c r="AW281" s="12" t="s">
        <v>35</v>
      </c>
      <c r="AX281" s="12" t="s">
        <v>72</v>
      </c>
      <c r="AY281" s="202" t="s">
        <v>144</v>
      </c>
    </row>
    <row r="282" spans="2:65" s="12" customFormat="1" x14ac:dyDescent="0.3">
      <c r="B282" s="201"/>
      <c r="D282" s="195" t="s">
        <v>230</v>
      </c>
      <c r="E282" s="202" t="s">
        <v>5</v>
      </c>
      <c r="F282" s="203" t="s">
        <v>1433</v>
      </c>
      <c r="H282" s="204">
        <v>0.746</v>
      </c>
      <c r="I282" s="205"/>
      <c r="L282" s="201"/>
      <c r="M282" s="206"/>
      <c r="N282" s="207"/>
      <c r="O282" s="207"/>
      <c r="P282" s="207"/>
      <c r="Q282" s="207"/>
      <c r="R282" s="207"/>
      <c r="S282" s="207"/>
      <c r="T282" s="208"/>
      <c r="AT282" s="202" t="s">
        <v>230</v>
      </c>
      <c r="AU282" s="202" t="s">
        <v>82</v>
      </c>
      <c r="AV282" s="12" t="s">
        <v>82</v>
      </c>
      <c r="AW282" s="12" t="s">
        <v>35</v>
      </c>
      <c r="AX282" s="12" t="s">
        <v>72</v>
      </c>
      <c r="AY282" s="202" t="s">
        <v>144</v>
      </c>
    </row>
    <row r="283" spans="2:65" s="13" customFormat="1" x14ac:dyDescent="0.3">
      <c r="B283" s="209"/>
      <c r="D283" s="195" t="s">
        <v>230</v>
      </c>
      <c r="E283" s="210" t="s">
        <v>5</v>
      </c>
      <c r="F283" s="211" t="s">
        <v>242</v>
      </c>
      <c r="H283" s="212">
        <v>10.346</v>
      </c>
      <c r="I283" s="213"/>
      <c r="L283" s="209"/>
      <c r="M283" s="214"/>
      <c r="N283" s="215"/>
      <c r="O283" s="215"/>
      <c r="P283" s="215"/>
      <c r="Q283" s="215"/>
      <c r="R283" s="215"/>
      <c r="S283" s="215"/>
      <c r="T283" s="216"/>
      <c r="AT283" s="210" t="s">
        <v>230</v>
      </c>
      <c r="AU283" s="210" t="s">
        <v>82</v>
      </c>
      <c r="AV283" s="13" t="s">
        <v>161</v>
      </c>
      <c r="AW283" s="13" t="s">
        <v>35</v>
      </c>
      <c r="AX283" s="13" t="s">
        <v>80</v>
      </c>
      <c r="AY283" s="210" t="s">
        <v>144</v>
      </c>
    </row>
    <row r="284" spans="2:65" s="11" customFormat="1" ht="29.85" customHeight="1" x14ac:dyDescent="0.3">
      <c r="B284" s="169"/>
      <c r="D284" s="170" t="s">
        <v>71</v>
      </c>
      <c r="E284" s="180" t="s">
        <v>835</v>
      </c>
      <c r="F284" s="180" t="s">
        <v>836</v>
      </c>
      <c r="I284" s="172"/>
      <c r="J284" s="181">
        <f>BK284</f>
        <v>0</v>
      </c>
      <c r="L284" s="169"/>
      <c r="M284" s="174"/>
      <c r="N284" s="175"/>
      <c r="O284" s="175"/>
      <c r="P284" s="176">
        <f>SUM(P285:P286)</f>
        <v>0</v>
      </c>
      <c r="Q284" s="175"/>
      <c r="R284" s="176">
        <f>SUM(R285:R286)</f>
        <v>0</v>
      </c>
      <c r="S284" s="175"/>
      <c r="T284" s="177">
        <f>SUM(T285:T286)</f>
        <v>0</v>
      </c>
      <c r="AR284" s="170" t="s">
        <v>80</v>
      </c>
      <c r="AT284" s="178" t="s">
        <v>71</v>
      </c>
      <c r="AU284" s="178" t="s">
        <v>80</v>
      </c>
      <c r="AY284" s="170" t="s">
        <v>144</v>
      </c>
      <c r="BK284" s="179">
        <f>SUM(BK285:BK286)</f>
        <v>0</v>
      </c>
    </row>
    <row r="285" spans="2:65" s="1" customFormat="1" ht="16.5" customHeight="1" x14ac:dyDescent="0.3">
      <c r="B285" s="182"/>
      <c r="C285" s="183" t="s">
        <v>506</v>
      </c>
      <c r="D285" s="183" t="s">
        <v>147</v>
      </c>
      <c r="E285" s="184" t="s">
        <v>1435</v>
      </c>
      <c r="F285" s="185" t="s">
        <v>1436</v>
      </c>
      <c r="G285" s="186" t="s">
        <v>428</v>
      </c>
      <c r="H285" s="187">
        <v>123.994</v>
      </c>
      <c r="I285" s="188"/>
      <c r="J285" s="189">
        <f>ROUND(I285*H285,2)</f>
        <v>0</v>
      </c>
      <c r="K285" s="185" t="s">
        <v>227</v>
      </c>
      <c r="L285" s="42"/>
      <c r="M285" s="190" t="s">
        <v>5</v>
      </c>
      <c r="N285" s="191" t="s">
        <v>43</v>
      </c>
      <c r="O285" s="43"/>
      <c r="P285" s="192">
        <f>O285*H285</f>
        <v>0</v>
      </c>
      <c r="Q285" s="192">
        <v>0</v>
      </c>
      <c r="R285" s="192">
        <f>Q285*H285</f>
        <v>0</v>
      </c>
      <c r="S285" s="192">
        <v>0</v>
      </c>
      <c r="T285" s="193">
        <f>S285*H285</f>
        <v>0</v>
      </c>
      <c r="AR285" s="25" t="s">
        <v>161</v>
      </c>
      <c r="AT285" s="25" t="s">
        <v>147</v>
      </c>
      <c r="AU285" s="25" t="s">
        <v>82</v>
      </c>
      <c r="AY285" s="25" t="s">
        <v>144</v>
      </c>
      <c r="BE285" s="194">
        <f>IF(N285="základní",J285,0)</f>
        <v>0</v>
      </c>
      <c r="BF285" s="194">
        <f>IF(N285="snížená",J285,0)</f>
        <v>0</v>
      </c>
      <c r="BG285" s="194">
        <f>IF(N285="zákl. přenesená",J285,0)</f>
        <v>0</v>
      </c>
      <c r="BH285" s="194">
        <f>IF(N285="sníž. přenesená",J285,0)</f>
        <v>0</v>
      </c>
      <c r="BI285" s="194">
        <f>IF(N285="nulová",J285,0)</f>
        <v>0</v>
      </c>
      <c r="BJ285" s="25" t="s">
        <v>80</v>
      </c>
      <c r="BK285" s="194">
        <f>ROUND(I285*H285,2)</f>
        <v>0</v>
      </c>
      <c r="BL285" s="25" t="s">
        <v>161</v>
      </c>
      <c r="BM285" s="25" t="s">
        <v>1437</v>
      </c>
    </row>
    <row r="286" spans="2:65" s="1" customFormat="1" ht="27" x14ac:dyDescent="0.3">
      <c r="B286" s="42"/>
      <c r="D286" s="195" t="s">
        <v>153</v>
      </c>
      <c r="F286" s="196" t="s">
        <v>1438</v>
      </c>
      <c r="I286" s="157"/>
      <c r="L286" s="42"/>
      <c r="M286" s="198"/>
      <c r="N286" s="199"/>
      <c r="O286" s="199"/>
      <c r="P286" s="199"/>
      <c r="Q286" s="199"/>
      <c r="R286" s="199"/>
      <c r="S286" s="199"/>
      <c r="T286" s="200"/>
      <c r="AT286" s="25" t="s">
        <v>153</v>
      </c>
      <c r="AU286" s="25" t="s">
        <v>82</v>
      </c>
    </row>
    <row r="287" spans="2:65" s="1" customFormat="1" ht="6.95" customHeight="1" x14ac:dyDescent="0.3">
      <c r="B287" s="57"/>
      <c r="C287" s="58"/>
      <c r="D287" s="58"/>
      <c r="E287" s="58"/>
      <c r="F287" s="58"/>
      <c r="G287" s="58"/>
      <c r="H287" s="58"/>
      <c r="I287" s="135"/>
      <c r="J287" s="58"/>
      <c r="K287" s="58"/>
      <c r="L287" s="42"/>
    </row>
  </sheetData>
  <autoFilter ref="C83:K286" xr:uid="{00000000-0009-0000-0000-000005000000}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500-000000000000}"/>
    <hyperlink ref="G1:H1" location="C54" display="2) Rekapitulace" xr:uid="{00000000-0004-0000-0500-000001000000}"/>
    <hyperlink ref="J1" location="C83" display="3) Soupis prací" xr:uid="{00000000-0004-0000-0500-000002000000}"/>
    <hyperlink ref="L1:V1" location="'Rekapitulace stavby'!C2" display="Rekapitulace stavby" xr:uid="{00000000-0004-0000-05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R140"/>
  <sheetViews>
    <sheetView showGridLines="0" workbookViewId="0">
      <pane ySplit="1" topLeftCell="A83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2"/>
      <c r="B1" s="108"/>
      <c r="C1" s="108"/>
      <c r="D1" s="109" t="s">
        <v>1</v>
      </c>
      <c r="E1" s="108"/>
      <c r="F1" s="110" t="s">
        <v>109</v>
      </c>
      <c r="G1" s="369" t="s">
        <v>110</v>
      </c>
      <c r="H1" s="369"/>
      <c r="I1" s="111"/>
      <c r="J1" s="110" t="s">
        <v>111</v>
      </c>
      <c r="K1" s="109" t="s">
        <v>112</v>
      </c>
      <c r="L1" s="110" t="s">
        <v>113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 x14ac:dyDescent="0.3">
      <c r="L2" s="360" t="s">
        <v>8</v>
      </c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5" t="s">
        <v>102</v>
      </c>
    </row>
    <row r="3" spans="1:70" ht="6.95" customHeight="1" x14ac:dyDescent="0.3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82</v>
      </c>
    </row>
    <row r="4" spans="1:70" ht="36.950000000000003" customHeight="1" x14ac:dyDescent="0.3">
      <c r="B4" s="29"/>
      <c r="C4" s="30"/>
      <c r="D4" s="31" t="s">
        <v>114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1:70" ht="6.95" customHeight="1" x14ac:dyDescent="0.3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1:70" ht="15" x14ac:dyDescent="0.3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1:70" ht="16.5" customHeight="1" x14ac:dyDescent="0.3">
      <c r="B7" s="29"/>
      <c r="C7" s="30"/>
      <c r="D7" s="30"/>
      <c r="E7" s="370" t="str">
        <f>'Rekapitulace stavby'!K6</f>
        <v>Dostihová - Strakonická - Protihluková opatření</v>
      </c>
      <c r="F7" s="371"/>
      <c r="G7" s="371"/>
      <c r="H7" s="371"/>
      <c r="I7" s="113"/>
      <c r="J7" s="30"/>
      <c r="K7" s="32"/>
    </row>
    <row r="8" spans="1:70" ht="15" x14ac:dyDescent="0.3">
      <c r="B8" s="29"/>
      <c r="C8" s="30"/>
      <c r="D8" s="38" t="s">
        <v>115</v>
      </c>
      <c r="E8" s="30"/>
      <c r="F8" s="30"/>
      <c r="G8" s="30"/>
      <c r="H8" s="30"/>
      <c r="I8" s="113"/>
      <c r="J8" s="30"/>
      <c r="K8" s="32"/>
    </row>
    <row r="9" spans="1:70" s="1" customFormat="1" ht="16.5" customHeight="1" x14ac:dyDescent="0.3">
      <c r="B9" s="42"/>
      <c r="C9" s="43"/>
      <c r="D9" s="43"/>
      <c r="E9" s="370" t="s">
        <v>1439</v>
      </c>
      <c r="F9" s="373"/>
      <c r="G9" s="373"/>
      <c r="H9" s="373"/>
      <c r="I9" s="114"/>
      <c r="J9" s="43"/>
      <c r="K9" s="46"/>
    </row>
    <row r="10" spans="1:70" s="1" customFormat="1" ht="15" x14ac:dyDescent="0.3">
      <c r="B10" s="42"/>
      <c r="C10" s="43"/>
      <c r="D10" s="38" t="s">
        <v>1440</v>
      </c>
      <c r="E10" s="43"/>
      <c r="F10" s="43"/>
      <c r="G10" s="43"/>
      <c r="H10" s="43"/>
      <c r="I10" s="114"/>
      <c r="J10" s="43"/>
      <c r="K10" s="46"/>
    </row>
    <row r="11" spans="1:70" s="1" customFormat="1" ht="36.950000000000003" customHeight="1" x14ac:dyDescent="0.3">
      <c r="B11" s="42"/>
      <c r="C11" s="43"/>
      <c r="D11" s="43"/>
      <c r="E11" s="372" t="s">
        <v>1441</v>
      </c>
      <c r="F11" s="373"/>
      <c r="G11" s="373"/>
      <c r="H11" s="373"/>
      <c r="I11" s="114"/>
      <c r="J11" s="43"/>
      <c r="K11" s="46"/>
    </row>
    <row r="12" spans="1:70" s="1" customFormat="1" x14ac:dyDescent="0.3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1:70" s="1" customFormat="1" ht="14.45" customHeight="1" x14ac:dyDescent="0.3">
      <c r="B13" s="42"/>
      <c r="C13" s="43"/>
      <c r="D13" s="38" t="s">
        <v>21</v>
      </c>
      <c r="E13" s="43"/>
      <c r="F13" s="36" t="s">
        <v>5</v>
      </c>
      <c r="G13" s="43"/>
      <c r="H13" s="43"/>
      <c r="I13" s="115" t="s">
        <v>22</v>
      </c>
      <c r="J13" s="36" t="s">
        <v>5</v>
      </c>
      <c r="K13" s="46"/>
    </row>
    <row r="14" spans="1:70" s="1" customFormat="1" ht="14.45" customHeight="1" x14ac:dyDescent="0.3">
      <c r="B14" s="42"/>
      <c r="C14" s="43"/>
      <c r="D14" s="38" t="s">
        <v>23</v>
      </c>
      <c r="E14" s="43"/>
      <c r="F14" s="36" t="s">
        <v>24</v>
      </c>
      <c r="G14" s="43"/>
      <c r="H14" s="43"/>
      <c r="I14" s="115" t="s">
        <v>25</v>
      </c>
      <c r="J14" s="116" t="str">
        <f>'Rekapitulace stavby'!AN8</f>
        <v>15. 10. 2018</v>
      </c>
      <c r="K14" s="46"/>
    </row>
    <row r="15" spans="1:70" s="1" customFormat="1" ht="10.9" customHeight="1" x14ac:dyDescent="0.3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1:70" s="1" customFormat="1" ht="14.45" customHeight="1" x14ac:dyDescent="0.3">
      <c r="B16" s="42"/>
      <c r="C16" s="43"/>
      <c r="D16" s="38" t="s">
        <v>27</v>
      </c>
      <c r="E16" s="43"/>
      <c r="F16" s="43"/>
      <c r="G16" s="43"/>
      <c r="H16" s="43"/>
      <c r="I16" s="115" t="s">
        <v>28</v>
      </c>
      <c r="J16" s="36" t="s">
        <v>5</v>
      </c>
      <c r="K16" s="46"/>
    </row>
    <row r="17" spans="2:11" s="1" customFormat="1" ht="18" customHeight="1" x14ac:dyDescent="0.3">
      <c r="B17" s="42"/>
      <c r="C17" s="43"/>
      <c r="D17" s="43"/>
      <c r="E17" s="36" t="s">
        <v>29</v>
      </c>
      <c r="F17" s="43"/>
      <c r="G17" s="43"/>
      <c r="H17" s="43"/>
      <c r="I17" s="115" t="s">
        <v>30</v>
      </c>
      <c r="J17" s="36" t="s">
        <v>5</v>
      </c>
      <c r="K17" s="46"/>
    </row>
    <row r="18" spans="2:11" s="1" customFormat="1" ht="6.95" customHeight="1" x14ac:dyDescent="0.3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 x14ac:dyDescent="0.3">
      <c r="B19" s="42"/>
      <c r="C19" s="43"/>
      <c r="D19" s="38" t="s">
        <v>31</v>
      </c>
      <c r="E19" s="43"/>
      <c r="F19" s="43"/>
      <c r="G19" s="43"/>
      <c r="H19" s="43"/>
      <c r="I19" s="115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 x14ac:dyDescent="0.3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 x14ac:dyDescent="0.3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 x14ac:dyDescent="0.3">
      <c r="B22" s="42"/>
      <c r="C22" s="43"/>
      <c r="D22" s="38" t="s">
        <v>33</v>
      </c>
      <c r="E22" s="43"/>
      <c r="F22" s="43"/>
      <c r="G22" s="43"/>
      <c r="H22" s="43"/>
      <c r="I22" s="115" t="s">
        <v>28</v>
      </c>
      <c r="J22" s="36" t="s">
        <v>5</v>
      </c>
      <c r="K22" s="46"/>
    </row>
    <row r="23" spans="2:11" s="1" customFormat="1" ht="18" customHeight="1" x14ac:dyDescent="0.3">
      <c r="B23" s="42"/>
      <c r="C23" s="43"/>
      <c r="D23" s="43"/>
      <c r="E23" s="36" t="s">
        <v>34</v>
      </c>
      <c r="F23" s="43"/>
      <c r="G23" s="43"/>
      <c r="H23" s="43"/>
      <c r="I23" s="115" t="s">
        <v>30</v>
      </c>
      <c r="J23" s="36" t="s">
        <v>5</v>
      </c>
      <c r="K23" s="46"/>
    </row>
    <row r="24" spans="2:11" s="1" customFormat="1" ht="6.95" customHeight="1" x14ac:dyDescent="0.3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 x14ac:dyDescent="0.3">
      <c r="B25" s="42"/>
      <c r="C25" s="43"/>
      <c r="D25" s="38" t="s">
        <v>36</v>
      </c>
      <c r="E25" s="43"/>
      <c r="F25" s="43"/>
      <c r="G25" s="43"/>
      <c r="H25" s="43"/>
      <c r="I25" s="114"/>
      <c r="J25" s="43"/>
      <c r="K25" s="46"/>
    </row>
    <row r="26" spans="2:11" s="7" customFormat="1" ht="16.5" customHeight="1" x14ac:dyDescent="0.3">
      <c r="B26" s="117"/>
      <c r="C26" s="118"/>
      <c r="D26" s="118"/>
      <c r="E26" s="350" t="s">
        <v>5</v>
      </c>
      <c r="F26" s="350"/>
      <c r="G26" s="350"/>
      <c r="H26" s="350"/>
      <c r="I26" s="119"/>
      <c r="J26" s="118"/>
      <c r="K26" s="120"/>
    </row>
    <row r="27" spans="2:11" s="1" customFormat="1" ht="6.95" customHeight="1" x14ac:dyDescent="0.3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 x14ac:dyDescent="0.3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 x14ac:dyDescent="0.3">
      <c r="B29" s="42"/>
      <c r="C29" s="43"/>
      <c r="D29" s="123" t="s">
        <v>38</v>
      </c>
      <c r="E29" s="43"/>
      <c r="F29" s="43"/>
      <c r="G29" s="43"/>
      <c r="H29" s="43"/>
      <c r="I29" s="114"/>
      <c r="J29" s="124">
        <f>ROUND(J87,2)</f>
        <v>0</v>
      </c>
      <c r="K29" s="46"/>
    </row>
    <row r="30" spans="2:11" s="1" customFormat="1" ht="6.95" customHeight="1" x14ac:dyDescent="0.3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 x14ac:dyDescent="0.3">
      <c r="B31" s="42"/>
      <c r="C31" s="43"/>
      <c r="D31" s="43"/>
      <c r="E31" s="43"/>
      <c r="F31" s="47" t="s">
        <v>40</v>
      </c>
      <c r="G31" s="43"/>
      <c r="H31" s="43"/>
      <c r="I31" s="125" t="s">
        <v>39</v>
      </c>
      <c r="J31" s="47" t="s">
        <v>41</v>
      </c>
      <c r="K31" s="46"/>
    </row>
    <row r="32" spans="2:11" s="1" customFormat="1" ht="14.45" customHeight="1" x14ac:dyDescent="0.3">
      <c r="B32" s="42"/>
      <c r="C32" s="43"/>
      <c r="D32" s="50" t="s">
        <v>42</v>
      </c>
      <c r="E32" s="50" t="s">
        <v>43</v>
      </c>
      <c r="F32" s="126">
        <f>ROUND(SUM(BE87:BE139), 2)</f>
        <v>0</v>
      </c>
      <c r="G32" s="43"/>
      <c r="H32" s="43"/>
      <c r="I32" s="127">
        <v>0.21</v>
      </c>
      <c r="J32" s="126">
        <f>ROUND(ROUND((SUM(BE87:BE139)), 2)*I32, 2)</f>
        <v>0</v>
      </c>
      <c r="K32" s="46"/>
    </row>
    <row r="33" spans="2:11" s="1" customFormat="1" ht="14.45" customHeight="1" x14ac:dyDescent="0.3">
      <c r="B33" s="42"/>
      <c r="C33" s="43"/>
      <c r="D33" s="43"/>
      <c r="E33" s="50" t="s">
        <v>44</v>
      </c>
      <c r="F33" s="126">
        <f>ROUND(SUM(BF87:BF139), 2)</f>
        <v>0</v>
      </c>
      <c r="G33" s="43"/>
      <c r="H33" s="43"/>
      <c r="I33" s="127">
        <v>0.15</v>
      </c>
      <c r="J33" s="126">
        <f>ROUND(ROUND((SUM(BF87:BF139)), 2)*I33, 2)</f>
        <v>0</v>
      </c>
      <c r="K33" s="46"/>
    </row>
    <row r="34" spans="2:11" s="1" customFormat="1" ht="14.45" hidden="1" customHeight="1" x14ac:dyDescent="0.3">
      <c r="B34" s="42"/>
      <c r="C34" s="43"/>
      <c r="D34" s="43"/>
      <c r="E34" s="50" t="s">
        <v>45</v>
      </c>
      <c r="F34" s="126">
        <f>ROUND(SUM(BG87:BG139), 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hidden="1" customHeight="1" x14ac:dyDescent="0.3">
      <c r="B35" s="42"/>
      <c r="C35" s="43"/>
      <c r="D35" s="43"/>
      <c r="E35" s="50" t="s">
        <v>46</v>
      </c>
      <c r="F35" s="126">
        <f>ROUND(SUM(BH87:BH139), 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hidden="1" customHeight="1" x14ac:dyDescent="0.3">
      <c r="B36" s="42"/>
      <c r="C36" s="43"/>
      <c r="D36" s="43"/>
      <c r="E36" s="50" t="s">
        <v>47</v>
      </c>
      <c r="F36" s="126">
        <f>ROUND(SUM(BI87:BI139), 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 x14ac:dyDescent="0.3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 x14ac:dyDescent="0.3">
      <c r="B38" s="42"/>
      <c r="C38" s="128"/>
      <c r="D38" s="129" t="s">
        <v>48</v>
      </c>
      <c r="E38" s="72"/>
      <c r="F38" s="72"/>
      <c r="G38" s="130" t="s">
        <v>49</v>
      </c>
      <c r="H38" s="131" t="s">
        <v>50</v>
      </c>
      <c r="I38" s="132"/>
      <c r="J38" s="133">
        <f>SUM(J29:J36)</f>
        <v>0</v>
      </c>
      <c r="K38" s="134"/>
    </row>
    <row r="39" spans="2:11" s="1" customFormat="1" ht="14.45" customHeight="1" x14ac:dyDescent="0.3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 x14ac:dyDescent="0.3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0000000000003" customHeight="1" x14ac:dyDescent="0.3">
      <c r="B44" s="42"/>
      <c r="C44" s="31" t="s">
        <v>117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 x14ac:dyDescent="0.3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 x14ac:dyDescent="0.3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16.5" customHeight="1" x14ac:dyDescent="0.3">
      <c r="B47" s="42"/>
      <c r="C47" s="43"/>
      <c r="D47" s="43"/>
      <c r="E47" s="370" t="str">
        <f>E7</f>
        <v>Dostihová - Strakonická - Protihluková opatření</v>
      </c>
      <c r="F47" s="371"/>
      <c r="G47" s="371"/>
      <c r="H47" s="371"/>
      <c r="I47" s="114"/>
      <c r="J47" s="43"/>
      <c r="K47" s="46"/>
    </row>
    <row r="48" spans="2:11" ht="15" x14ac:dyDescent="0.3">
      <c r="B48" s="29"/>
      <c r="C48" s="38" t="s">
        <v>115</v>
      </c>
      <c r="D48" s="30"/>
      <c r="E48" s="30"/>
      <c r="F48" s="30"/>
      <c r="G48" s="30"/>
      <c r="H48" s="30"/>
      <c r="I48" s="113"/>
      <c r="J48" s="30"/>
      <c r="K48" s="32"/>
    </row>
    <row r="49" spans="2:47" s="1" customFormat="1" ht="16.5" customHeight="1" x14ac:dyDescent="0.3">
      <c r="B49" s="42"/>
      <c r="C49" s="43"/>
      <c r="D49" s="43"/>
      <c r="E49" s="370" t="s">
        <v>1439</v>
      </c>
      <c r="F49" s="373"/>
      <c r="G49" s="373"/>
      <c r="H49" s="373"/>
      <c r="I49" s="114"/>
      <c r="J49" s="43"/>
      <c r="K49" s="46"/>
    </row>
    <row r="50" spans="2:47" s="1" customFormat="1" ht="14.45" customHeight="1" x14ac:dyDescent="0.3">
      <c r="B50" s="42"/>
      <c r="C50" s="38" t="s">
        <v>1440</v>
      </c>
      <c r="D50" s="43"/>
      <c r="E50" s="43"/>
      <c r="F50" s="43"/>
      <c r="G50" s="43"/>
      <c r="H50" s="43"/>
      <c r="I50" s="114"/>
      <c r="J50" s="43"/>
      <c r="K50" s="46"/>
    </row>
    <row r="51" spans="2:47" s="1" customFormat="1" ht="17.25" customHeight="1" x14ac:dyDescent="0.3">
      <c r="B51" s="42"/>
      <c r="C51" s="43"/>
      <c r="D51" s="43"/>
      <c r="E51" s="372" t="str">
        <f>E11</f>
        <v>SO 701.1 - Protihluková stěna v km 0,000000-0,114861</v>
      </c>
      <c r="F51" s="373"/>
      <c r="G51" s="373"/>
      <c r="H51" s="373"/>
      <c r="I51" s="114"/>
      <c r="J51" s="43"/>
      <c r="K51" s="46"/>
    </row>
    <row r="52" spans="2:47" s="1" customFormat="1" ht="6.95" customHeight="1" x14ac:dyDescent="0.3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47" s="1" customFormat="1" ht="18" customHeight="1" x14ac:dyDescent="0.3">
      <c r="B53" s="42"/>
      <c r="C53" s="38" t="s">
        <v>23</v>
      </c>
      <c r="D53" s="43"/>
      <c r="E53" s="43"/>
      <c r="F53" s="36" t="str">
        <f>F14</f>
        <v>Praha</v>
      </c>
      <c r="G53" s="43"/>
      <c r="H53" s="43"/>
      <c r="I53" s="115" t="s">
        <v>25</v>
      </c>
      <c r="J53" s="116" t="str">
        <f>IF(J14="","",J14)</f>
        <v>15. 10. 2018</v>
      </c>
      <c r="K53" s="46"/>
    </row>
    <row r="54" spans="2:47" s="1" customFormat="1" ht="6.95" customHeight="1" x14ac:dyDescent="0.3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47" s="1" customFormat="1" ht="15" x14ac:dyDescent="0.3">
      <c r="B55" s="42"/>
      <c r="C55" s="38" t="s">
        <v>27</v>
      </c>
      <c r="D55" s="43"/>
      <c r="E55" s="43"/>
      <c r="F55" s="36" t="str">
        <f>E17</f>
        <v>TECHNICKÁ SPRÁVA KOMUNIKACÍ HL. M. PRAHY</v>
      </c>
      <c r="G55" s="43"/>
      <c r="H55" s="43"/>
      <c r="I55" s="115" t="s">
        <v>33</v>
      </c>
      <c r="J55" s="350" t="str">
        <f>E23</f>
        <v>NOVÁK &amp; PARTNER, s.r.o.</v>
      </c>
      <c r="K55" s="46"/>
    </row>
    <row r="56" spans="2:47" s="1" customFormat="1" ht="14.45" customHeight="1" x14ac:dyDescent="0.3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14"/>
      <c r="J56" s="365"/>
      <c r="K56" s="46"/>
    </row>
    <row r="57" spans="2:47" s="1" customFormat="1" ht="10.35" customHeight="1" x14ac:dyDescent="0.3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47" s="1" customFormat="1" ht="29.25" customHeight="1" x14ac:dyDescent="0.3">
      <c r="B58" s="42"/>
      <c r="C58" s="138" t="s">
        <v>118</v>
      </c>
      <c r="D58" s="128"/>
      <c r="E58" s="128"/>
      <c r="F58" s="128"/>
      <c r="G58" s="128"/>
      <c r="H58" s="128"/>
      <c r="I58" s="139"/>
      <c r="J58" s="140" t="s">
        <v>119</v>
      </c>
      <c r="K58" s="141"/>
    </row>
    <row r="59" spans="2:47" s="1" customFormat="1" ht="10.35" customHeight="1" x14ac:dyDescent="0.3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 x14ac:dyDescent="0.3">
      <c r="B60" s="42"/>
      <c r="C60" s="142" t="s">
        <v>120</v>
      </c>
      <c r="D60" s="43"/>
      <c r="E60" s="43"/>
      <c r="F60" s="43"/>
      <c r="G60" s="43"/>
      <c r="H60" s="43"/>
      <c r="I60" s="114"/>
      <c r="J60" s="124">
        <f>J87</f>
        <v>0</v>
      </c>
      <c r="K60" s="46"/>
      <c r="AU60" s="25" t="s">
        <v>121</v>
      </c>
    </row>
    <row r="61" spans="2:47" s="8" customFormat="1" ht="24.95" customHeight="1" x14ac:dyDescent="0.3">
      <c r="B61" s="143"/>
      <c r="C61" s="144"/>
      <c r="D61" s="145" t="s">
        <v>214</v>
      </c>
      <c r="E61" s="146"/>
      <c r="F61" s="146"/>
      <c r="G61" s="146"/>
      <c r="H61" s="146"/>
      <c r="I61" s="147"/>
      <c r="J61" s="148">
        <f>J88</f>
        <v>0</v>
      </c>
      <c r="K61" s="149"/>
    </row>
    <row r="62" spans="2:47" s="9" customFormat="1" ht="19.899999999999999" customHeight="1" x14ac:dyDescent="0.3">
      <c r="B62" s="150"/>
      <c r="C62" s="151"/>
      <c r="D62" s="152" t="s">
        <v>215</v>
      </c>
      <c r="E62" s="153"/>
      <c r="F62" s="153"/>
      <c r="G62" s="153"/>
      <c r="H62" s="153"/>
      <c r="I62" s="154"/>
      <c r="J62" s="155">
        <f>J89</f>
        <v>0</v>
      </c>
      <c r="K62" s="156"/>
    </row>
    <row r="63" spans="2:47" s="9" customFormat="1" ht="19.899999999999999" customHeight="1" x14ac:dyDescent="0.3">
      <c r="B63" s="150"/>
      <c r="C63" s="151"/>
      <c r="D63" s="152" t="s">
        <v>216</v>
      </c>
      <c r="E63" s="153"/>
      <c r="F63" s="153"/>
      <c r="G63" s="153"/>
      <c r="H63" s="153"/>
      <c r="I63" s="154"/>
      <c r="J63" s="155">
        <f>J100</f>
        <v>0</v>
      </c>
      <c r="K63" s="156"/>
    </row>
    <row r="64" spans="2:47" s="9" customFormat="1" ht="19.899999999999999" customHeight="1" x14ac:dyDescent="0.3">
      <c r="B64" s="150"/>
      <c r="C64" s="151"/>
      <c r="D64" s="152" t="s">
        <v>218</v>
      </c>
      <c r="E64" s="153"/>
      <c r="F64" s="153"/>
      <c r="G64" s="153"/>
      <c r="H64" s="153"/>
      <c r="I64" s="154"/>
      <c r="J64" s="155">
        <f>J127</f>
        <v>0</v>
      </c>
      <c r="K64" s="156"/>
    </row>
    <row r="65" spans="2:12" s="9" customFormat="1" ht="19.899999999999999" customHeight="1" x14ac:dyDescent="0.3">
      <c r="B65" s="150"/>
      <c r="C65" s="151"/>
      <c r="D65" s="152" t="s">
        <v>220</v>
      </c>
      <c r="E65" s="153"/>
      <c r="F65" s="153"/>
      <c r="G65" s="153"/>
      <c r="H65" s="153"/>
      <c r="I65" s="154"/>
      <c r="J65" s="155">
        <f>J137</f>
        <v>0</v>
      </c>
      <c r="K65" s="156"/>
    </row>
    <row r="66" spans="2:12" s="1" customFormat="1" ht="21.75" customHeight="1" x14ac:dyDescent="0.3">
      <c r="B66" s="42"/>
      <c r="C66" s="43"/>
      <c r="D66" s="43"/>
      <c r="E66" s="43"/>
      <c r="F66" s="43"/>
      <c r="G66" s="43"/>
      <c r="H66" s="43"/>
      <c r="I66" s="114"/>
      <c r="J66" s="43"/>
      <c r="K66" s="46"/>
    </row>
    <row r="67" spans="2:12" s="1" customFormat="1" ht="6.95" customHeight="1" x14ac:dyDescent="0.3">
      <c r="B67" s="57"/>
      <c r="C67" s="58"/>
      <c r="D67" s="58"/>
      <c r="E67" s="58"/>
      <c r="F67" s="58"/>
      <c r="G67" s="58"/>
      <c r="H67" s="58"/>
      <c r="I67" s="135"/>
      <c r="J67" s="58"/>
      <c r="K67" s="59"/>
    </row>
    <row r="71" spans="2:12" s="1" customFormat="1" ht="6.95" customHeight="1" x14ac:dyDescent="0.3">
      <c r="B71" s="60"/>
      <c r="C71" s="61"/>
      <c r="D71" s="61"/>
      <c r="E71" s="61"/>
      <c r="F71" s="61"/>
      <c r="G71" s="61"/>
      <c r="H71" s="61"/>
      <c r="I71" s="136"/>
      <c r="J71" s="61"/>
      <c r="K71" s="61"/>
      <c r="L71" s="42"/>
    </row>
    <row r="72" spans="2:12" s="1" customFormat="1" ht="36.950000000000003" customHeight="1" x14ac:dyDescent="0.3">
      <c r="B72" s="42"/>
      <c r="C72" s="62" t="s">
        <v>127</v>
      </c>
      <c r="I72" s="157"/>
      <c r="L72" s="42"/>
    </row>
    <row r="73" spans="2:12" s="1" customFormat="1" ht="6.95" customHeight="1" x14ac:dyDescent="0.3">
      <c r="B73" s="42"/>
      <c r="I73" s="157"/>
      <c r="L73" s="42"/>
    </row>
    <row r="74" spans="2:12" s="1" customFormat="1" ht="14.45" customHeight="1" x14ac:dyDescent="0.3">
      <c r="B74" s="42"/>
      <c r="C74" s="64" t="s">
        <v>19</v>
      </c>
      <c r="I74" s="157"/>
      <c r="L74" s="42"/>
    </row>
    <row r="75" spans="2:12" s="1" customFormat="1" ht="16.5" customHeight="1" x14ac:dyDescent="0.3">
      <c r="B75" s="42"/>
      <c r="E75" s="366" t="str">
        <f>E7</f>
        <v>Dostihová - Strakonická - Protihluková opatření</v>
      </c>
      <c r="F75" s="367"/>
      <c r="G75" s="367"/>
      <c r="H75" s="367"/>
      <c r="I75" s="157"/>
      <c r="L75" s="42"/>
    </row>
    <row r="76" spans="2:12" ht="15" x14ac:dyDescent="0.3">
      <c r="B76" s="29"/>
      <c r="C76" s="64" t="s">
        <v>115</v>
      </c>
      <c r="L76" s="29"/>
    </row>
    <row r="77" spans="2:12" s="1" customFormat="1" ht="16.5" customHeight="1" x14ac:dyDescent="0.3">
      <c r="B77" s="42"/>
      <c r="E77" s="366" t="s">
        <v>1439</v>
      </c>
      <c r="F77" s="368"/>
      <c r="G77" s="368"/>
      <c r="H77" s="368"/>
      <c r="I77" s="157"/>
      <c r="L77" s="42"/>
    </row>
    <row r="78" spans="2:12" s="1" customFormat="1" ht="14.45" customHeight="1" x14ac:dyDescent="0.3">
      <c r="B78" s="42"/>
      <c r="C78" s="64" t="s">
        <v>1440</v>
      </c>
      <c r="I78" s="157"/>
      <c r="L78" s="42"/>
    </row>
    <row r="79" spans="2:12" s="1" customFormat="1" ht="17.25" customHeight="1" x14ac:dyDescent="0.3">
      <c r="B79" s="42"/>
      <c r="E79" s="344" t="str">
        <f>E11</f>
        <v>SO 701.1 - Protihluková stěna v km 0,000000-0,114861</v>
      </c>
      <c r="F79" s="368"/>
      <c r="G79" s="368"/>
      <c r="H79" s="368"/>
      <c r="I79" s="157"/>
      <c r="L79" s="42"/>
    </row>
    <row r="80" spans="2:12" s="1" customFormat="1" ht="6.95" customHeight="1" x14ac:dyDescent="0.3">
      <c r="B80" s="42"/>
      <c r="I80" s="157"/>
      <c r="L80" s="42"/>
    </row>
    <row r="81" spans="2:65" s="1" customFormat="1" ht="18" customHeight="1" x14ac:dyDescent="0.3">
      <c r="B81" s="42"/>
      <c r="C81" s="64" t="s">
        <v>23</v>
      </c>
      <c r="F81" s="158" t="str">
        <f>F14</f>
        <v>Praha</v>
      </c>
      <c r="I81" s="159" t="s">
        <v>25</v>
      </c>
      <c r="J81" s="68" t="str">
        <f>IF(J14="","",J14)</f>
        <v>15. 10. 2018</v>
      </c>
      <c r="L81" s="42"/>
    </row>
    <row r="82" spans="2:65" s="1" customFormat="1" ht="6.95" customHeight="1" x14ac:dyDescent="0.3">
      <c r="B82" s="42"/>
      <c r="I82" s="157"/>
      <c r="L82" s="42"/>
    </row>
    <row r="83" spans="2:65" s="1" customFormat="1" ht="15" x14ac:dyDescent="0.3">
      <c r="B83" s="42"/>
      <c r="C83" s="64" t="s">
        <v>27</v>
      </c>
      <c r="F83" s="158" t="str">
        <f>E17</f>
        <v>TECHNICKÁ SPRÁVA KOMUNIKACÍ HL. M. PRAHY</v>
      </c>
      <c r="I83" s="159" t="s">
        <v>33</v>
      </c>
      <c r="J83" s="158" t="str">
        <f>E23</f>
        <v>NOVÁK &amp; PARTNER, s.r.o.</v>
      </c>
      <c r="L83" s="42"/>
    </row>
    <row r="84" spans="2:65" s="1" customFormat="1" ht="14.45" customHeight="1" x14ac:dyDescent="0.3">
      <c r="B84" s="42"/>
      <c r="C84" s="64" t="s">
        <v>31</v>
      </c>
      <c r="F84" s="158" t="str">
        <f>IF(E20="","",E20)</f>
        <v/>
      </c>
      <c r="I84" s="157"/>
      <c r="L84" s="42"/>
    </row>
    <row r="85" spans="2:65" s="1" customFormat="1" ht="10.35" customHeight="1" x14ac:dyDescent="0.3">
      <c r="B85" s="42"/>
      <c r="I85" s="157"/>
      <c r="L85" s="42"/>
    </row>
    <row r="86" spans="2:65" s="10" customFormat="1" ht="29.25" customHeight="1" x14ac:dyDescent="0.3">
      <c r="B86" s="160"/>
      <c r="C86" s="161" t="s">
        <v>128</v>
      </c>
      <c r="D86" s="162" t="s">
        <v>57</v>
      </c>
      <c r="E86" s="162" t="s">
        <v>53</v>
      </c>
      <c r="F86" s="162" t="s">
        <v>129</v>
      </c>
      <c r="G86" s="162" t="s">
        <v>130</v>
      </c>
      <c r="H86" s="162" t="s">
        <v>131</v>
      </c>
      <c r="I86" s="163" t="s">
        <v>132</v>
      </c>
      <c r="J86" s="162" t="s">
        <v>119</v>
      </c>
      <c r="K86" s="164" t="s">
        <v>133</v>
      </c>
      <c r="L86" s="160"/>
      <c r="M86" s="74" t="s">
        <v>134</v>
      </c>
      <c r="N86" s="75" t="s">
        <v>42</v>
      </c>
      <c r="O86" s="75" t="s">
        <v>135</v>
      </c>
      <c r="P86" s="75" t="s">
        <v>136</v>
      </c>
      <c r="Q86" s="75" t="s">
        <v>137</v>
      </c>
      <c r="R86" s="75" t="s">
        <v>138</v>
      </c>
      <c r="S86" s="75" t="s">
        <v>139</v>
      </c>
      <c r="T86" s="76" t="s">
        <v>140</v>
      </c>
    </row>
    <row r="87" spans="2:65" s="1" customFormat="1" ht="29.25" customHeight="1" x14ac:dyDescent="0.35">
      <c r="B87" s="42"/>
      <c r="C87" s="78" t="s">
        <v>120</v>
      </c>
      <c r="I87" s="157"/>
      <c r="J87" s="165">
        <f>BK87</f>
        <v>0</v>
      </c>
      <c r="L87" s="42"/>
      <c r="M87" s="77"/>
      <c r="N87" s="69"/>
      <c r="O87" s="69"/>
      <c r="P87" s="166">
        <f>P88</f>
        <v>0</v>
      </c>
      <c r="Q87" s="69"/>
      <c r="R87" s="166">
        <f>R88</f>
        <v>222.71452320000003</v>
      </c>
      <c r="S87" s="69"/>
      <c r="T87" s="167">
        <f>T88</f>
        <v>0</v>
      </c>
      <c r="AT87" s="25" t="s">
        <v>71</v>
      </c>
      <c r="AU87" s="25" t="s">
        <v>121</v>
      </c>
      <c r="BK87" s="168">
        <f>BK88</f>
        <v>0</v>
      </c>
    </row>
    <row r="88" spans="2:65" s="11" customFormat="1" ht="37.35" customHeight="1" x14ac:dyDescent="0.35">
      <c r="B88" s="169"/>
      <c r="D88" s="170" t="s">
        <v>71</v>
      </c>
      <c r="E88" s="171" t="s">
        <v>221</v>
      </c>
      <c r="F88" s="171" t="s">
        <v>222</v>
      </c>
      <c r="I88" s="172"/>
      <c r="J88" s="173">
        <f>BK88</f>
        <v>0</v>
      </c>
      <c r="L88" s="169"/>
      <c r="M88" s="174"/>
      <c r="N88" s="175"/>
      <c r="O88" s="175"/>
      <c r="P88" s="176">
        <f>P89+P100+P127+P137</f>
        <v>0</v>
      </c>
      <c r="Q88" s="175"/>
      <c r="R88" s="176">
        <f>R89+R100+R127+R137</f>
        <v>222.71452320000003</v>
      </c>
      <c r="S88" s="175"/>
      <c r="T88" s="177">
        <f>T89+T100+T127+T137</f>
        <v>0</v>
      </c>
      <c r="AR88" s="170" t="s">
        <v>80</v>
      </c>
      <c r="AT88" s="178" t="s">
        <v>71</v>
      </c>
      <c r="AU88" s="178" t="s">
        <v>72</v>
      </c>
      <c r="AY88" s="170" t="s">
        <v>144</v>
      </c>
      <c r="BK88" s="179">
        <f>BK89+BK100+BK127+BK137</f>
        <v>0</v>
      </c>
    </row>
    <row r="89" spans="2:65" s="11" customFormat="1" ht="19.899999999999999" customHeight="1" x14ac:dyDescent="0.3">
      <c r="B89" s="169"/>
      <c r="D89" s="170" t="s">
        <v>71</v>
      </c>
      <c r="E89" s="180" t="s">
        <v>80</v>
      </c>
      <c r="F89" s="180" t="s">
        <v>223</v>
      </c>
      <c r="I89" s="172"/>
      <c r="J89" s="181">
        <f>BK89</f>
        <v>0</v>
      </c>
      <c r="L89" s="169"/>
      <c r="M89" s="174"/>
      <c r="N89" s="175"/>
      <c r="O89" s="175"/>
      <c r="P89" s="176">
        <f>SUM(P90:P99)</f>
        <v>0</v>
      </c>
      <c r="Q89" s="175"/>
      <c r="R89" s="176">
        <f>SUM(R90:R99)</f>
        <v>0</v>
      </c>
      <c r="S89" s="175"/>
      <c r="T89" s="177">
        <f>SUM(T90:T99)</f>
        <v>0</v>
      </c>
      <c r="AR89" s="170" t="s">
        <v>80</v>
      </c>
      <c r="AT89" s="178" t="s">
        <v>71</v>
      </c>
      <c r="AU89" s="178" t="s">
        <v>80</v>
      </c>
      <c r="AY89" s="170" t="s">
        <v>144</v>
      </c>
      <c r="BK89" s="179">
        <f>SUM(BK90:BK99)</f>
        <v>0</v>
      </c>
    </row>
    <row r="90" spans="2:65" s="1" customFormat="1" ht="25.5" customHeight="1" x14ac:dyDescent="0.3">
      <c r="B90" s="182"/>
      <c r="C90" s="183" t="s">
        <v>80</v>
      </c>
      <c r="D90" s="183" t="s">
        <v>147</v>
      </c>
      <c r="E90" s="184" t="s">
        <v>404</v>
      </c>
      <c r="F90" s="185" t="s">
        <v>399</v>
      </c>
      <c r="G90" s="186" t="s">
        <v>289</v>
      </c>
      <c r="H90" s="187">
        <v>30.521000000000001</v>
      </c>
      <c r="I90" s="188"/>
      <c r="J90" s="189">
        <f>ROUND(I90*H90,2)</f>
        <v>0</v>
      </c>
      <c r="K90" s="185" t="s">
        <v>5</v>
      </c>
      <c r="L90" s="42"/>
      <c r="M90" s="190" t="s">
        <v>5</v>
      </c>
      <c r="N90" s="191" t="s">
        <v>43</v>
      </c>
      <c r="O90" s="43"/>
      <c r="P90" s="192">
        <f>O90*H90</f>
        <v>0</v>
      </c>
      <c r="Q90" s="192">
        <v>0</v>
      </c>
      <c r="R90" s="192">
        <f>Q90*H90</f>
        <v>0</v>
      </c>
      <c r="S90" s="192">
        <v>0</v>
      </c>
      <c r="T90" s="193">
        <f>S90*H90</f>
        <v>0</v>
      </c>
      <c r="AR90" s="25" t="s">
        <v>161</v>
      </c>
      <c r="AT90" s="25" t="s">
        <v>147</v>
      </c>
      <c r="AU90" s="25" t="s">
        <v>82</v>
      </c>
      <c r="AY90" s="25" t="s">
        <v>144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25" t="s">
        <v>80</v>
      </c>
      <c r="BK90" s="194">
        <f>ROUND(I90*H90,2)</f>
        <v>0</v>
      </c>
      <c r="BL90" s="25" t="s">
        <v>161</v>
      </c>
      <c r="BM90" s="25" t="s">
        <v>1442</v>
      </c>
    </row>
    <row r="91" spans="2:65" s="1" customFormat="1" ht="40.5" x14ac:dyDescent="0.3">
      <c r="B91" s="42"/>
      <c r="D91" s="195" t="s">
        <v>153</v>
      </c>
      <c r="F91" s="196" t="s">
        <v>401</v>
      </c>
      <c r="I91" s="157"/>
      <c r="L91" s="42"/>
      <c r="M91" s="197"/>
      <c r="N91" s="43"/>
      <c r="O91" s="43"/>
      <c r="P91" s="43"/>
      <c r="Q91" s="43"/>
      <c r="R91" s="43"/>
      <c r="S91" s="43"/>
      <c r="T91" s="71"/>
      <c r="AT91" s="25" t="s">
        <v>153</v>
      </c>
      <c r="AU91" s="25" t="s">
        <v>82</v>
      </c>
    </row>
    <row r="92" spans="2:65" s="14" customFormat="1" x14ac:dyDescent="0.3">
      <c r="B92" s="228"/>
      <c r="D92" s="195" t="s">
        <v>230</v>
      </c>
      <c r="E92" s="229" t="s">
        <v>5</v>
      </c>
      <c r="F92" s="230" t="s">
        <v>1006</v>
      </c>
      <c r="H92" s="229" t="s">
        <v>5</v>
      </c>
      <c r="I92" s="231"/>
      <c r="L92" s="228"/>
      <c r="M92" s="232"/>
      <c r="N92" s="233"/>
      <c r="O92" s="233"/>
      <c r="P92" s="233"/>
      <c r="Q92" s="233"/>
      <c r="R92" s="233"/>
      <c r="S92" s="233"/>
      <c r="T92" s="234"/>
      <c r="AT92" s="229" t="s">
        <v>230</v>
      </c>
      <c r="AU92" s="229" t="s">
        <v>82</v>
      </c>
      <c r="AV92" s="14" t="s">
        <v>80</v>
      </c>
      <c r="AW92" s="14" t="s">
        <v>35</v>
      </c>
      <c r="AX92" s="14" t="s">
        <v>72</v>
      </c>
      <c r="AY92" s="229" t="s">
        <v>144</v>
      </c>
    </row>
    <row r="93" spans="2:65" s="12" customFormat="1" x14ac:dyDescent="0.3">
      <c r="B93" s="201"/>
      <c r="D93" s="195" t="s">
        <v>230</v>
      </c>
      <c r="E93" s="202" t="s">
        <v>5</v>
      </c>
      <c r="F93" s="203" t="s">
        <v>1443</v>
      </c>
      <c r="H93" s="204">
        <v>30.521000000000001</v>
      </c>
      <c r="I93" s="205"/>
      <c r="L93" s="201"/>
      <c r="M93" s="206"/>
      <c r="N93" s="207"/>
      <c r="O93" s="207"/>
      <c r="P93" s="207"/>
      <c r="Q93" s="207"/>
      <c r="R93" s="207"/>
      <c r="S93" s="207"/>
      <c r="T93" s="208"/>
      <c r="AT93" s="202" t="s">
        <v>230</v>
      </c>
      <c r="AU93" s="202" t="s">
        <v>82</v>
      </c>
      <c r="AV93" s="12" t="s">
        <v>82</v>
      </c>
      <c r="AW93" s="12" t="s">
        <v>35</v>
      </c>
      <c r="AX93" s="12" t="s">
        <v>80</v>
      </c>
      <c r="AY93" s="202" t="s">
        <v>144</v>
      </c>
    </row>
    <row r="94" spans="2:65" s="1" customFormat="1" ht="16.5" customHeight="1" x14ac:dyDescent="0.3">
      <c r="B94" s="182"/>
      <c r="C94" s="183" t="s">
        <v>82</v>
      </c>
      <c r="D94" s="183" t="s">
        <v>147</v>
      </c>
      <c r="E94" s="184" t="s">
        <v>419</v>
      </c>
      <c r="F94" s="185" t="s">
        <v>420</v>
      </c>
      <c r="G94" s="186" t="s">
        <v>289</v>
      </c>
      <c r="H94" s="187">
        <v>30.521000000000001</v>
      </c>
      <c r="I94" s="188"/>
      <c r="J94" s="189">
        <f>ROUND(I94*H94,2)</f>
        <v>0</v>
      </c>
      <c r="K94" s="185" t="s">
        <v>227</v>
      </c>
      <c r="L94" s="42"/>
      <c r="M94" s="190" t="s">
        <v>5</v>
      </c>
      <c r="N94" s="191" t="s">
        <v>43</v>
      </c>
      <c r="O94" s="43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AR94" s="25" t="s">
        <v>161</v>
      </c>
      <c r="AT94" s="25" t="s">
        <v>147</v>
      </c>
      <c r="AU94" s="25" t="s">
        <v>82</v>
      </c>
      <c r="AY94" s="25" t="s">
        <v>144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25" t="s">
        <v>80</v>
      </c>
      <c r="BK94" s="194">
        <f>ROUND(I94*H94,2)</f>
        <v>0</v>
      </c>
      <c r="BL94" s="25" t="s">
        <v>161</v>
      </c>
      <c r="BM94" s="25" t="s">
        <v>1444</v>
      </c>
    </row>
    <row r="95" spans="2:65" s="1" customFormat="1" x14ac:dyDescent="0.3">
      <c r="B95" s="42"/>
      <c r="D95" s="195" t="s">
        <v>153</v>
      </c>
      <c r="F95" s="196" t="s">
        <v>422</v>
      </c>
      <c r="I95" s="157"/>
      <c r="L95" s="42"/>
      <c r="M95" s="197"/>
      <c r="N95" s="43"/>
      <c r="O95" s="43"/>
      <c r="P95" s="43"/>
      <c r="Q95" s="43"/>
      <c r="R95" s="43"/>
      <c r="S95" s="43"/>
      <c r="T95" s="71"/>
      <c r="AT95" s="25" t="s">
        <v>153</v>
      </c>
      <c r="AU95" s="25" t="s">
        <v>82</v>
      </c>
    </row>
    <row r="96" spans="2:65" s="12" customFormat="1" x14ac:dyDescent="0.3">
      <c r="B96" s="201"/>
      <c r="D96" s="195" t="s">
        <v>230</v>
      </c>
      <c r="E96" s="202" t="s">
        <v>5</v>
      </c>
      <c r="F96" s="203" t="s">
        <v>1445</v>
      </c>
      <c r="H96" s="204">
        <v>30.521000000000001</v>
      </c>
      <c r="I96" s="205"/>
      <c r="L96" s="201"/>
      <c r="M96" s="206"/>
      <c r="N96" s="207"/>
      <c r="O96" s="207"/>
      <c r="P96" s="207"/>
      <c r="Q96" s="207"/>
      <c r="R96" s="207"/>
      <c r="S96" s="207"/>
      <c r="T96" s="208"/>
      <c r="AT96" s="202" t="s">
        <v>230</v>
      </c>
      <c r="AU96" s="202" t="s">
        <v>82</v>
      </c>
      <c r="AV96" s="12" t="s">
        <v>82</v>
      </c>
      <c r="AW96" s="12" t="s">
        <v>35</v>
      </c>
      <c r="AX96" s="12" t="s">
        <v>80</v>
      </c>
      <c r="AY96" s="202" t="s">
        <v>144</v>
      </c>
    </row>
    <row r="97" spans="2:65" s="1" customFormat="1" ht="16.5" customHeight="1" x14ac:dyDescent="0.3">
      <c r="B97" s="182"/>
      <c r="C97" s="183" t="s">
        <v>157</v>
      </c>
      <c r="D97" s="183" t="s">
        <v>147</v>
      </c>
      <c r="E97" s="184" t="s">
        <v>426</v>
      </c>
      <c r="F97" s="185" t="s">
        <v>427</v>
      </c>
      <c r="G97" s="186" t="s">
        <v>428</v>
      </c>
      <c r="H97" s="187">
        <v>54.938000000000002</v>
      </c>
      <c r="I97" s="188"/>
      <c r="J97" s="189">
        <f>ROUND(I97*H97,2)</f>
        <v>0</v>
      </c>
      <c r="K97" s="185" t="s">
        <v>227</v>
      </c>
      <c r="L97" s="42"/>
      <c r="M97" s="190" t="s">
        <v>5</v>
      </c>
      <c r="N97" s="191" t="s">
        <v>43</v>
      </c>
      <c r="O97" s="43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25" t="s">
        <v>161</v>
      </c>
      <c r="AT97" s="25" t="s">
        <v>147</v>
      </c>
      <c r="AU97" s="25" t="s">
        <v>82</v>
      </c>
      <c r="AY97" s="25" t="s">
        <v>144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25" t="s">
        <v>80</v>
      </c>
      <c r="BK97" s="194">
        <f>ROUND(I97*H97,2)</f>
        <v>0</v>
      </c>
      <c r="BL97" s="25" t="s">
        <v>161</v>
      </c>
      <c r="BM97" s="25" t="s">
        <v>1446</v>
      </c>
    </row>
    <row r="98" spans="2:65" s="1" customFormat="1" ht="27" x14ac:dyDescent="0.3">
      <c r="B98" s="42"/>
      <c r="D98" s="195" t="s">
        <v>153</v>
      </c>
      <c r="F98" s="196" t="s">
        <v>430</v>
      </c>
      <c r="I98" s="157"/>
      <c r="L98" s="42"/>
      <c r="M98" s="197"/>
      <c r="N98" s="43"/>
      <c r="O98" s="43"/>
      <c r="P98" s="43"/>
      <c r="Q98" s="43"/>
      <c r="R98" s="43"/>
      <c r="S98" s="43"/>
      <c r="T98" s="71"/>
      <c r="AT98" s="25" t="s">
        <v>153</v>
      </c>
      <c r="AU98" s="25" t="s">
        <v>82</v>
      </c>
    </row>
    <row r="99" spans="2:65" s="12" customFormat="1" x14ac:dyDescent="0.3">
      <c r="B99" s="201"/>
      <c r="D99" s="195" t="s">
        <v>230</v>
      </c>
      <c r="E99" s="202" t="s">
        <v>5</v>
      </c>
      <c r="F99" s="203" t="s">
        <v>1447</v>
      </c>
      <c r="H99" s="204">
        <v>54.938000000000002</v>
      </c>
      <c r="I99" s="205"/>
      <c r="L99" s="201"/>
      <c r="M99" s="206"/>
      <c r="N99" s="207"/>
      <c r="O99" s="207"/>
      <c r="P99" s="207"/>
      <c r="Q99" s="207"/>
      <c r="R99" s="207"/>
      <c r="S99" s="207"/>
      <c r="T99" s="208"/>
      <c r="AT99" s="202" t="s">
        <v>230</v>
      </c>
      <c r="AU99" s="202" t="s">
        <v>82</v>
      </c>
      <c r="AV99" s="12" t="s">
        <v>82</v>
      </c>
      <c r="AW99" s="12" t="s">
        <v>35</v>
      </c>
      <c r="AX99" s="12" t="s">
        <v>80</v>
      </c>
      <c r="AY99" s="202" t="s">
        <v>144</v>
      </c>
    </row>
    <row r="100" spans="2:65" s="11" customFormat="1" ht="29.85" customHeight="1" x14ac:dyDescent="0.3">
      <c r="B100" s="169"/>
      <c r="D100" s="170" t="s">
        <v>71</v>
      </c>
      <c r="E100" s="180" t="s">
        <v>82</v>
      </c>
      <c r="F100" s="180" t="s">
        <v>493</v>
      </c>
      <c r="I100" s="172"/>
      <c r="J100" s="181">
        <f>BK100</f>
        <v>0</v>
      </c>
      <c r="L100" s="169"/>
      <c r="M100" s="174"/>
      <c r="N100" s="175"/>
      <c r="O100" s="175"/>
      <c r="P100" s="176">
        <f>SUM(P101:P126)</f>
        <v>0</v>
      </c>
      <c r="Q100" s="175"/>
      <c r="R100" s="176">
        <f>SUM(R101:R126)</f>
        <v>86.970523200000002</v>
      </c>
      <c r="S100" s="175"/>
      <c r="T100" s="177">
        <f>SUM(T101:T126)</f>
        <v>0</v>
      </c>
      <c r="AR100" s="170" t="s">
        <v>80</v>
      </c>
      <c r="AT100" s="178" t="s">
        <v>71</v>
      </c>
      <c r="AU100" s="178" t="s">
        <v>80</v>
      </c>
      <c r="AY100" s="170" t="s">
        <v>144</v>
      </c>
      <c r="BK100" s="179">
        <f>SUM(BK101:BK126)</f>
        <v>0</v>
      </c>
    </row>
    <row r="101" spans="2:65" s="1" customFormat="1" ht="16.5" customHeight="1" x14ac:dyDescent="0.3">
      <c r="B101" s="182"/>
      <c r="C101" s="183" t="s">
        <v>161</v>
      </c>
      <c r="D101" s="183" t="s">
        <v>147</v>
      </c>
      <c r="E101" s="184" t="s">
        <v>1019</v>
      </c>
      <c r="F101" s="185" t="s">
        <v>1020</v>
      </c>
      <c r="G101" s="186" t="s">
        <v>283</v>
      </c>
      <c r="H101" s="187">
        <v>54</v>
      </c>
      <c r="I101" s="188"/>
      <c r="J101" s="189">
        <f>ROUND(I101*H101,2)</f>
        <v>0</v>
      </c>
      <c r="K101" s="185" t="s">
        <v>227</v>
      </c>
      <c r="L101" s="42"/>
      <c r="M101" s="190" t="s">
        <v>5</v>
      </c>
      <c r="N101" s="191" t="s">
        <v>43</v>
      </c>
      <c r="O101" s="43"/>
      <c r="P101" s="192">
        <f>O101*H101</f>
        <v>0</v>
      </c>
      <c r="Q101" s="192">
        <v>1E-4</v>
      </c>
      <c r="R101" s="192">
        <f>Q101*H101</f>
        <v>5.4000000000000003E-3</v>
      </c>
      <c r="S101" s="192">
        <v>0</v>
      </c>
      <c r="T101" s="193">
        <f>S101*H101</f>
        <v>0</v>
      </c>
      <c r="AR101" s="25" t="s">
        <v>161</v>
      </c>
      <c r="AT101" s="25" t="s">
        <v>147</v>
      </c>
      <c r="AU101" s="25" t="s">
        <v>82</v>
      </c>
      <c r="AY101" s="25" t="s">
        <v>144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5" t="s">
        <v>80</v>
      </c>
      <c r="BK101" s="194">
        <f>ROUND(I101*H101,2)</f>
        <v>0</v>
      </c>
      <c r="BL101" s="25" t="s">
        <v>161</v>
      </c>
      <c r="BM101" s="25" t="s">
        <v>1448</v>
      </c>
    </row>
    <row r="102" spans="2:65" s="1" customFormat="1" ht="27" x14ac:dyDescent="0.3">
      <c r="B102" s="42"/>
      <c r="D102" s="195" t="s">
        <v>153</v>
      </c>
      <c r="F102" s="196" t="s">
        <v>1022</v>
      </c>
      <c r="I102" s="157"/>
      <c r="L102" s="42"/>
      <c r="M102" s="197"/>
      <c r="N102" s="43"/>
      <c r="O102" s="43"/>
      <c r="P102" s="43"/>
      <c r="Q102" s="43"/>
      <c r="R102" s="43"/>
      <c r="S102" s="43"/>
      <c r="T102" s="71"/>
      <c r="AT102" s="25" t="s">
        <v>153</v>
      </c>
      <c r="AU102" s="25" t="s">
        <v>82</v>
      </c>
    </row>
    <row r="103" spans="2:65" s="12" customFormat="1" x14ac:dyDescent="0.3">
      <c r="B103" s="201"/>
      <c r="D103" s="195" t="s">
        <v>230</v>
      </c>
      <c r="E103" s="202" t="s">
        <v>5</v>
      </c>
      <c r="F103" s="203" t="s">
        <v>1449</v>
      </c>
      <c r="H103" s="204">
        <v>108</v>
      </c>
      <c r="I103" s="205"/>
      <c r="L103" s="201"/>
      <c r="M103" s="206"/>
      <c r="N103" s="207"/>
      <c r="O103" s="207"/>
      <c r="P103" s="207"/>
      <c r="Q103" s="207"/>
      <c r="R103" s="207"/>
      <c r="S103" s="207"/>
      <c r="T103" s="208"/>
      <c r="AT103" s="202" t="s">
        <v>230</v>
      </c>
      <c r="AU103" s="202" t="s">
        <v>82</v>
      </c>
      <c r="AV103" s="12" t="s">
        <v>82</v>
      </c>
      <c r="AW103" s="12" t="s">
        <v>35</v>
      </c>
      <c r="AX103" s="12" t="s">
        <v>72</v>
      </c>
      <c r="AY103" s="202" t="s">
        <v>144</v>
      </c>
    </row>
    <row r="104" spans="2:65" s="12" customFormat="1" x14ac:dyDescent="0.3">
      <c r="B104" s="201"/>
      <c r="D104" s="195" t="s">
        <v>230</v>
      </c>
      <c r="E104" s="202" t="s">
        <v>5</v>
      </c>
      <c r="F104" s="203" t="s">
        <v>1450</v>
      </c>
      <c r="H104" s="204">
        <v>54</v>
      </c>
      <c r="I104" s="205"/>
      <c r="L104" s="201"/>
      <c r="M104" s="206"/>
      <c r="N104" s="207"/>
      <c r="O104" s="207"/>
      <c r="P104" s="207"/>
      <c r="Q104" s="207"/>
      <c r="R104" s="207"/>
      <c r="S104" s="207"/>
      <c r="T104" s="208"/>
      <c r="AT104" s="202" t="s">
        <v>230</v>
      </c>
      <c r="AU104" s="202" t="s">
        <v>82</v>
      </c>
      <c r="AV104" s="12" t="s">
        <v>82</v>
      </c>
      <c r="AW104" s="12" t="s">
        <v>35</v>
      </c>
      <c r="AX104" s="12" t="s">
        <v>80</v>
      </c>
      <c r="AY104" s="202" t="s">
        <v>144</v>
      </c>
    </row>
    <row r="105" spans="2:65" s="1" customFormat="1" ht="16.5" customHeight="1" x14ac:dyDescent="0.3">
      <c r="B105" s="182"/>
      <c r="C105" s="183" t="s">
        <v>143</v>
      </c>
      <c r="D105" s="183" t="s">
        <v>147</v>
      </c>
      <c r="E105" s="184" t="s">
        <v>1025</v>
      </c>
      <c r="F105" s="185" t="s">
        <v>1026</v>
      </c>
      <c r="G105" s="186" t="s">
        <v>283</v>
      </c>
      <c r="H105" s="187">
        <v>54</v>
      </c>
      <c r="I105" s="188"/>
      <c r="J105" s="189">
        <f>ROUND(I105*H105,2)</f>
        <v>0</v>
      </c>
      <c r="K105" s="185" t="s">
        <v>227</v>
      </c>
      <c r="L105" s="42"/>
      <c r="M105" s="190" t="s">
        <v>5</v>
      </c>
      <c r="N105" s="191" t="s">
        <v>43</v>
      </c>
      <c r="O105" s="43"/>
      <c r="P105" s="192">
        <f>O105*H105</f>
        <v>0</v>
      </c>
      <c r="Q105" s="192">
        <v>1E-4</v>
      </c>
      <c r="R105" s="192">
        <f>Q105*H105</f>
        <v>5.4000000000000003E-3</v>
      </c>
      <c r="S105" s="192">
        <v>0</v>
      </c>
      <c r="T105" s="193">
        <f>S105*H105</f>
        <v>0</v>
      </c>
      <c r="AR105" s="25" t="s">
        <v>161</v>
      </c>
      <c r="AT105" s="25" t="s">
        <v>147</v>
      </c>
      <c r="AU105" s="25" t="s">
        <v>82</v>
      </c>
      <c r="AY105" s="25" t="s">
        <v>144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25" t="s">
        <v>80</v>
      </c>
      <c r="BK105" s="194">
        <f>ROUND(I105*H105,2)</f>
        <v>0</v>
      </c>
      <c r="BL105" s="25" t="s">
        <v>161</v>
      </c>
      <c r="BM105" s="25" t="s">
        <v>1451</v>
      </c>
    </row>
    <row r="106" spans="2:65" s="1" customFormat="1" ht="27" x14ac:dyDescent="0.3">
      <c r="B106" s="42"/>
      <c r="D106" s="195" t="s">
        <v>153</v>
      </c>
      <c r="F106" s="196" t="s">
        <v>1028</v>
      </c>
      <c r="I106" s="157"/>
      <c r="L106" s="42"/>
      <c r="M106" s="197"/>
      <c r="N106" s="43"/>
      <c r="O106" s="43"/>
      <c r="P106" s="43"/>
      <c r="Q106" s="43"/>
      <c r="R106" s="43"/>
      <c r="S106" s="43"/>
      <c r="T106" s="71"/>
      <c r="AT106" s="25" t="s">
        <v>153</v>
      </c>
      <c r="AU106" s="25" t="s">
        <v>82</v>
      </c>
    </row>
    <row r="107" spans="2:65" s="12" customFormat="1" x14ac:dyDescent="0.3">
      <c r="B107" s="201"/>
      <c r="D107" s="195" t="s">
        <v>230</v>
      </c>
      <c r="E107" s="202" t="s">
        <v>5</v>
      </c>
      <c r="F107" s="203" t="s">
        <v>1452</v>
      </c>
      <c r="H107" s="204">
        <v>54</v>
      </c>
      <c r="I107" s="205"/>
      <c r="L107" s="201"/>
      <c r="M107" s="206"/>
      <c r="N107" s="207"/>
      <c r="O107" s="207"/>
      <c r="P107" s="207"/>
      <c r="Q107" s="207"/>
      <c r="R107" s="207"/>
      <c r="S107" s="207"/>
      <c r="T107" s="208"/>
      <c r="AT107" s="202" t="s">
        <v>230</v>
      </c>
      <c r="AU107" s="202" t="s">
        <v>82</v>
      </c>
      <c r="AV107" s="12" t="s">
        <v>82</v>
      </c>
      <c r="AW107" s="12" t="s">
        <v>35</v>
      </c>
      <c r="AX107" s="12" t="s">
        <v>80</v>
      </c>
      <c r="AY107" s="202" t="s">
        <v>144</v>
      </c>
    </row>
    <row r="108" spans="2:65" s="1" customFormat="1" ht="25.5" customHeight="1" x14ac:dyDescent="0.3">
      <c r="B108" s="182"/>
      <c r="C108" s="183" t="s">
        <v>168</v>
      </c>
      <c r="D108" s="183" t="s">
        <v>147</v>
      </c>
      <c r="E108" s="184" t="s">
        <v>1030</v>
      </c>
      <c r="F108" s="185" t="s">
        <v>1031</v>
      </c>
      <c r="G108" s="186" t="s">
        <v>283</v>
      </c>
      <c r="H108" s="187">
        <v>108</v>
      </c>
      <c r="I108" s="188"/>
      <c r="J108" s="189">
        <f>ROUND(I108*H108,2)</f>
        <v>0</v>
      </c>
      <c r="K108" s="185" t="s">
        <v>5</v>
      </c>
      <c r="L108" s="42"/>
      <c r="M108" s="190" t="s">
        <v>5</v>
      </c>
      <c r="N108" s="191" t="s">
        <v>43</v>
      </c>
      <c r="O108" s="43"/>
      <c r="P108" s="192">
        <f>O108*H108</f>
        <v>0</v>
      </c>
      <c r="Q108" s="192">
        <v>0</v>
      </c>
      <c r="R108" s="192">
        <f>Q108*H108</f>
        <v>0</v>
      </c>
      <c r="S108" s="192">
        <v>0</v>
      </c>
      <c r="T108" s="193">
        <f>S108*H108</f>
        <v>0</v>
      </c>
      <c r="AR108" s="25" t="s">
        <v>161</v>
      </c>
      <c r="AT108" s="25" t="s">
        <v>147</v>
      </c>
      <c r="AU108" s="25" t="s">
        <v>82</v>
      </c>
      <c r="AY108" s="25" t="s">
        <v>144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25" t="s">
        <v>80</v>
      </c>
      <c r="BK108" s="194">
        <f>ROUND(I108*H108,2)</f>
        <v>0</v>
      </c>
      <c r="BL108" s="25" t="s">
        <v>161</v>
      </c>
      <c r="BM108" s="25" t="s">
        <v>1453</v>
      </c>
    </row>
    <row r="109" spans="2:65" s="1" customFormat="1" ht="27" x14ac:dyDescent="0.3">
      <c r="B109" s="42"/>
      <c r="D109" s="195" t="s">
        <v>153</v>
      </c>
      <c r="F109" s="196" t="s">
        <v>1033</v>
      </c>
      <c r="I109" s="157"/>
      <c r="L109" s="42"/>
      <c r="M109" s="197"/>
      <c r="N109" s="43"/>
      <c r="O109" s="43"/>
      <c r="P109" s="43"/>
      <c r="Q109" s="43"/>
      <c r="R109" s="43"/>
      <c r="S109" s="43"/>
      <c r="T109" s="71"/>
      <c r="AT109" s="25" t="s">
        <v>153</v>
      </c>
      <c r="AU109" s="25" t="s">
        <v>82</v>
      </c>
    </row>
    <row r="110" spans="2:65" s="12" customFormat="1" x14ac:dyDescent="0.3">
      <c r="B110" s="201"/>
      <c r="D110" s="195" t="s">
        <v>230</v>
      </c>
      <c r="E110" s="202" t="s">
        <v>5</v>
      </c>
      <c r="F110" s="203" t="s">
        <v>1454</v>
      </c>
      <c r="H110" s="204">
        <v>84</v>
      </c>
      <c r="I110" s="205"/>
      <c r="L110" s="201"/>
      <c r="M110" s="206"/>
      <c r="N110" s="207"/>
      <c r="O110" s="207"/>
      <c r="P110" s="207"/>
      <c r="Q110" s="207"/>
      <c r="R110" s="207"/>
      <c r="S110" s="207"/>
      <c r="T110" s="208"/>
      <c r="AT110" s="202" t="s">
        <v>230</v>
      </c>
      <c r="AU110" s="202" t="s">
        <v>82</v>
      </c>
      <c r="AV110" s="12" t="s">
        <v>82</v>
      </c>
      <c r="AW110" s="12" t="s">
        <v>35</v>
      </c>
      <c r="AX110" s="12" t="s">
        <v>72</v>
      </c>
      <c r="AY110" s="202" t="s">
        <v>144</v>
      </c>
    </row>
    <row r="111" spans="2:65" s="12" customFormat="1" x14ac:dyDescent="0.3">
      <c r="B111" s="201"/>
      <c r="D111" s="195" t="s">
        <v>230</v>
      </c>
      <c r="E111" s="202" t="s">
        <v>5</v>
      </c>
      <c r="F111" s="203" t="s">
        <v>1455</v>
      </c>
      <c r="H111" s="204">
        <v>24</v>
      </c>
      <c r="I111" s="205"/>
      <c r="L111" s="201"/>
      <c r="M111" s="206"/>
      <c r="N111" s="207"/>
      <c r="O111" s="207"/>
      <c r="P111" s="207"/>
      <c r="Q111" s="207"/>
      <c r="R111" s="207"/>
      <c r="S111" s="207"/>
      <c r="T111" s="208"/>
      <c r="AT111" s="202" t="s">
        <v>230</v>
      </c>
      <c r="AU111" s="202" t="s">
        <v>82</v>
      </c>
      <c r="AV111" s="12" t="s">
        <v>82</v>
      </c>
      <c r="AW111" s="12" t="s">
        <v>35</v>
      </c>
      <c r="AX111" s="12" t="s">
        <v>72</v>
      </c>
      <c r="AY111" s="202" t="s">
        <v>144</v>
      </c>
    </row>
    <row r="112" spans="2:65" s="13" customFormat="1" x14ac:dyDescent="0.3">
      <c r="B112" s="209"/>
      <c r="D112" s="195" t="s">
        <v>230</v>
      </c>
      <c r="E112" s="210" t="s">
        <v>5</v>
      </c>
      <c r="F112" s="211" t="s">
        <v>242</v>
      </c>
      <c r="H112" s="212">
        <v>108</v>
      </c>
      <c r="I112" s="213"/>
      <c r="L112" s="209"/>
      <c r="M112" s="214"/>
      <c r="N112" s="215"/>
      <c r="O112" s="215"/>
      <c r="P112" s="215"/>
      <c r="Q112" s="215"/>
      <c r="R112" s="215"/>
      <c r="S112" s="215"/>
      <c r="T112" s="216"/>
      <c r="AT112" s="210" t="s">
        <v>230</v>
      </c>
      <c r="AU112" s="210" t="s">
        <v>82</v>
      </c>
      <c r="AV112" s="13" t="s">
        <v>161</v>
      </c>
      <c r="AW112" s="13" t="s">
        <v>35</v>
      </c>
      <c r="AX112" s="13" t="s">
        <v>80</v>
      </c>
      <c r="AY112" s="210" t="s">
        <v>144</v>
      </c>
    </row>
    <row r="113" spans="2:65" s="1" customFormat="1" ht="16.5" customHeight="1" x14ac:dyDescent="0.3">
      <c r="B113" s="182"/>
      <c r="C113" s="217" t="s">
        <v>172</v>
      </c>
      <c r="D113" s="217" t="s">
        <v>440</v>
      </c>
      <c r="E113" s="218" t="s">
        <v>1035</v>
      </c>
      <c r="F113" s="219" t="s">
        <v>1036</v>
      </c>
      <c r="G113" s="220" t="s">
        <v>289</v>
      </c>
      <c r="H113" s="221">
        <v>24.247</v>
      </c>
      <c r="I113" s="222"/>
      <c r="J113" s="223">
        <f>ROUND(I113*H113,2)</f>
        <v>0</v>
      </c>
      <c r="K113" s="219" t="s">
        <v>5</v>
      </c>
      <c r="L113" s="224"/>
      <c r="M113" s="225" t="s">
        <v>5</v>
      </c>
      <c r="N113" s="226" t="s">
        <v>43</v>
      </c>
      <c r="O113" s="43"/>
      <c r="P113" s="192">
        <f>O113*H113</f>
        <v>0</v>
      </c>
      <c r="Q113" s="192">
        <v>2.4289999999999998</v>
      </c>
      <c r="R113" s="192">
        <f>Q113*H113</f>
        <v>58.895962999999995</v>
      </c>
      <c r="S113" s="192">
        <v>0</v>
      </c>
      <c r="T113" s="193">
        <f>S113*H113</f>
        <v>0</v>
      </c>
      <c r="AR113" s="25" t="s">
        <v>176</v>
      </c>
      <c r="AT113" s="25" t="s">
        <v>440</v>
      </c>
      <c r="AU113" s="25" t="s">
        <v>82</v>
      </c>
      <c r="AY113" s="25" t="s">
        <v>144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25" t="s">
        <v>80</v>
      </c>
      <c r="BK113" s="194">
        <f>ROUND(I113*H113,2)</f>
        <v>0</v>
      </c>
      <c r="BL113" s="25" t="s">
        <v>161</v>
      </c>
      <c r="BM113" s="25" t="s">
        <v>1456</v>
      </c>
    </row>
    <row r="114" spans="2:65" s="1" customFormat="1" x14ac:dyDescent="0.3">
      <c r="B114" s="42"/>
      <c r="D114" s="195" t="s">
        <v>153</v>
      </c>
      <c r="F114" s="196" t="s">
        <v>1036</v>
      </c>
      <c r="I114" s="157"/>
      <c r="L114" s="42"/>
      <c r="M114" s="197"/>
      <c r="N114" s="43"/>
      <c r="O114" s="43"/>
      <c r="P114" s="43"/>
      <c r="Q114" s="43"/>
      <c r="R114" s="43"/>
      <c r="S114" s="43"/>
      <c r="T114" s="71"/>
      <c r="AT114" s="25" t="s">
        <v>153</v>
      </c>
      <c r="AU114" s="25" t="s">
        <v>82</v>
      </c>
    </row>
    <row r="115" spans="2:65" s="12" customFormat="1" x14ac:dyDescent="0.3">
      <c r="B115" s="201"/>
      <c r="D115" s="195" t="s">
        <v>230</v>
      </c>
      <c r="E115" s="202" t="s">
        <v>5</v>
      </c>
      <c r="F115" s="203" t="s">
        <v>1457</v>
      </c>
      <c r="H115" s="204">
        <v>22.042999999999999</v>
      </c>
      <c r="I115" s="205"/>
      <c r="L115" s="201"/>
      <c r="M115" s="206"/>
      <c r="N115" s="207"/>
      <c r="O115" s="207"/>
      <c r="P115" s="207"/>
      <c r="Q115" s="207"/>
      <c r="R115" s="207"/>
      <c r="S115" s="207"/>
      <c r="T115" s="208"/>
      <c r="AT115" s="202" t="s">
        <v>230</v>
      </c>
      <c r="AU115" s="202" t="s">
        <v>82</v>
      </c>
      <c r="AV115" s="12" t="s">
        <v>82</v>
      </c>
      <c r="AW115" s="12" t="s">
        <v>35</v>
      </c>
      <c r="AX115" s="12" t="s">
        <v>80</v>
      </c>
      <c r="AY115" s="202" t="s">
        <v>144</v>
      </c>
    </row>
    <row r="116" spans="2:65" s="12" customFormat="1" x14ac:dyDescent="0.3">
      <c r="B116" s="201"/>
      <c r="D116" s="195" t="s">
        <v>230</v>
      </c>
      <c r="F116" s="203" t="s">
        <v>1458</v>
      </c>
      <c r="H116" s="204">
        <v>24.247</v>
      </c>
      <c r="I116" s="205"/>
      <c r="L116" s="201"/>
      <c r="M116" s="206"/>
      <c r="N116" s="207"/>
      <c r="O116" s="207"/>
      <c r="P116" s="207"/>
      <c r="Q116" s="207"/>
      <c r="R116" s="207"/>
      <c r="S116" s="207"/>
      <c r="T116" s="208"/>
      <c r="AT116" s="202" t="s">
        <v>230</v>
      </c>
      <c r="AU116" s="202" t="s">
        <v>82</v>
      </c>
      <c r="AV116" s="12" t="s">
        <v>82</v>
      </c>
      <c r="AW116" s="12" t="s">
        <v>6</v>
      </c>
      <c r="AX116" s="12" t="s">
        <v>80</v>
      </c>
      <c r="AY116" s="202" t="s">
        <v>144</v>
      </c>
    </row>
    <row r="117" spans="2:65" s="1" customFormat="1" ht="16.5" customHeight="1" x14ac:dyDescent="0.3">
      <c r="B117" s="182"/>
      <c r="C117" s="217" t="s">
        <v>176</v>
      </c>
      <c r="D117" s="217" t="s">
        <v>440</v>
      </c>
      <c r="E117" s="218" t="s">
        <v>1459</v>
      </c>
      <c r="F117" s="219" t="s">
        <v>1460</v>
      </c>
      <c r="G117" s="220" t="s">
        <v>289</v>
      </c>
      <c r="H117" s="221">
        <v>9.3260000000000005</v>
      </c>
      <c r="I117" s="222"/>
      <c r="J117" s="223">
        <f>ROUND(I117*H117,2)</f>
        <v>0</v>
      </c>
      <c r="K117" s="219" t="s">
        <v>5</v>
      </c>
      <c r="L117" s="224"/>
      <c r="M117" s="225" t="s">
        <v>5</v>
      </c>
      <c r="N117" s="226" t="s">
        <v>43</v>
      </c>
      <c r="O117" s="43"/>
      <c r="P117" s="192">
        <f>O117*H117</f>
        <v>0</v>
      </c>
      <c r="Q117" s="192">
        <v>2.4289999999999998</v>
      </c>
      <c r="R117" s="192">
        <f>Q117*H117</f>
        <v>22.652854000000001</v>
      </c>
      <c r="S117" s="192">
        <v>0</v>
      </c>
      <c r="T117" s="193">
        <f>S117*H117</f>
        <v>0</v>
      </c>
      <c r="AR117" s="25" t="s">
        <v>176</v>
      </c>
      <c r="AT117" s="25" t="s">
        <v>440</v>
      </c>
      <c r="AU117" s="25" t="s">
        <v>82</v>
      </c>
      <c r="AY117" s="25" t="s">
        <v>144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25" t="s">
        <v>80</v>
      </c>
      <c r="BK117" s="194">
        <f>ROUND(I117*H117,2)</f>
        <v>0</v>
      </c>
      <c r="BL117" s="25" t="s">
        <v>161</v>
      </c>
      <c r="BM117" s="25" t="s">
        <v>1461</v>
      </c>
    </row>
    <row r="118" spans="2:65" s="1" customFormat="1" x14ac:dyDescent="0.3">
      <c r="B118" s="42"/>
      <c r="D118" s="195" t="s">
        <v>153</v>
      </c>
      <c r="F118" s="196" t="s">
        <v>1460</v>
      </c>
      <c r="I118" s="157"/>
      <c r="L118" s="42"/>
      <c r="M118" s="197"/>
      <c r="N118" s="43"/>
      <c r="O118" s="43"/>
      <c r="P118" s="43"/>
      <c r="Q118" s="43"/>
      <c r="R118" s="43"/>
      <c r="S118" s="43"/>
      <c r="T118" s="71"/>
      <c r="AT118" s="25" t="s">
        <v>153</v>
      </c>
      <c r="AU118" s="25" t="s">
        <v>82</v>
      </c>
    </row>
    <row r="119" spans="2:65" s="12" customFormat="1" x14ac:dyDescent="0.3">
      <c r="B119" s="201"/>
      <c r="D119" s="195" t="s">
        <v>230</v>
      </c>
      <c r="E119" s="202" t="s">
        <v>5</v>
      </c>
      <c r="F119" s="203" t="s">
        <v>1462</v>
      </c>
      <c r="H119" s="204">
        <v>8.4779999999999998</v>
      </c>
      <c r="I119" s="205"/>
      <c r="L119" s="201"/>
      <c r="M119" s="206"/>
      <c r="N119" s="207"/>
      <c r="O119" s="207"/>
      <c r="P119" s="207"/>
      <c r="Q119" s="207"/>
      <c r="R119" s="207"/>
      <c r="S119" s="207"/>
      <c r="T119" s="208"/>
      <c r="AT119" s="202" t="s">
        <v>230</v>
      </c>
      <c r="AU119" s="202" t="s">
        <v>82</v>
      </c>
      <c r="AV119" s="12" t="s">
        <v>82</v>
      </c>
      <c r="AW119" s="12" t="s">
        <v>35</v>
      </c>
      <c r="AX119" s="12" t="s">
        <v>80</v>
      </c>
      <c r="AY119" s="202" t="s">
        <v>144</v>
      </c>
    </row>
    <row r="120" spans="2:65" s="12" customFormat="1" x14ac:dyDescent="0.3">
      <c r="B120" s="201"/>
      <c r="D120" s="195" t="s">
        <v>230</v>
      </c>
      <c r="F120" s="203" t="s">
        <v>1463</v>
      </c>
      <c r="H120" s="204">
        <v>9.3260000000000005</v>
      </c>
      <c r="I120" s="205"/>
      <c r="L120" s="201"/>
      <c r="M120" s="206"/>
      <c r="N120" s="207"/>
      <c r="O120" s="207"/>
      <c r="P120" s="207"/>
      <c r="Q120" s="207"/>
      <c r="R120" s="207"/>
      <c r="S120" s="207"/>
      <c r="T120" s="208"/>
      <c r="AT120" s="202" t="s">
        <v>230</v>
      </c>
      <c r="AU120" s="202" t="s">
        <v>82</v>
      </c>
      <c r="AV120" s="12" t="s">
        <v>82</v>
      </c>
      <c r="AW120" s="12" t="s">
        <v>6</v>
      </c>
      <c r="AX120" s="12" t="s">
        <v>80</v>
      </c>
      <c r="AY120" s="202" t="s">
        <v>144</v>
      </c>
    </row>
    <row r="121" spans="2:65" s="1" customFormat="1" ht="16.5" customHeight="1" x14ac:dyDescent="0.3">
      <c r="B121" s="182"/>
      <c r="C121" s="217" t="s">
        <v>180</v>
      </c>
      <c r="D121" s="217" t="s">
        <v>440</v>
      </c>
      <c r="E121" s="218" t="s">
        <v>1464</v>
      </c>
      <c r="F121" s="219" t="s">
        <v>1465</v>
      </c>
      <c r="G121" s="220" t="s">
        <v>428</v>
      </c>
      <c r="H121" s="221">
        <v>0.36199999999999999</v>
      </c>
      <c r="I121" s="222"/>
      <c r="J121" s="223">
        <f>ROUND(I121*H121,2)</f>
        <v>0</v>
      </c>
      <c r="K121" s="219" t="s">
        <v>5</v>
      </c>
      <c r="L121" s="224"/>
      <c r="M121" s="225" t="s">
        <v>5</v>
      </c>
      <c r="N121" s="226" t="s">
        <v>43</v>
      </c>
      <c r="O121" s="43"/>
      <c r="P121" s="192">
        <f>O121*H121</f>
        <v>0</v>
      </c>
      <c r="Q121" s="192">
        <v>1</v>
      </c>
      <c r="R121" s="192">
        <f>Q121*H121</f>
        <v>0.36199999999999999</v>
      </c>
      <c r="S121" s="192">
        <v>0</v>
      </c>
      <c r="T121" s="193">
        <f>S121*H121</f>
        <v>0</v>
      </c>
      <c r="AR121" s="25" t="s">
        <v>176</v>
      </c>
      <c r="AT121" s="25" t="s">
        <v>440</v>
      </c>
      <c r="AU121" s="25" t="s">
        <v>82</v>
      </c>
      <c r="AY121" s="25" t="s">
        <v>144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25" t="s">
        <v>80</v>
      </c>
      <c r="BK121" s="194">
        <f>ROUND(I121*H121,2)</f>
        <v>0</v>
      </c>
      <c r="BL121" s="25" t="s">
        <v>161</v>
      </c>
      <c r="BM121" s="25" t="s">
        <v>1466</v>
      </c>
    </row>
    <row r="122" spans="2:65" s="1" customFormat="1" x14ac:dyDescent="0.3">
      <c r="B122" s="42"/>
      <c r="D122" s="195" t="s">
        <v>153</v>
      </c>
      <c r="F122" s="196" t="s">
        <v>1465</v>
      </c>
      <c r="I122" s="157"/>
      <c r="L122" s="42"/>
      <c r="M122" s="197"/>
      <c r="N122" s="43"/>
      <c r="O122" s="43"/>
      <c r="P122" s="43"/>
      <c r="Q122" s="43"/>
      <c r="R122" s="43"/>
      <c r="S122" s="43"/>
      <c r="T122" s="71"/>
      <c r="AT122" s="25" t="s">
        <v>153</v>
      </c>
      <c r="AU122" s="25" t="s">
        <v>82</v>
      </c>
    </row>
    <row r="123" spans="2:65" s="12" customFormat="1" x14ac:dyDescent="0.3">
      <c r="B123" s="201"/>
      <c r="D123" s="195" t="s">
        <v>230</v>
      </c>
      <c r="E123" s="202" t="s">
        <v>5</v>
      </c>
      <c r="F123" s="203" t="s">
        <v>1467</v>
      </c>
      <c r="H123" s="204">
        <v>0.36199999999999999</v>
      </c>
      <c r="I123" s="205"/>
      <c r="L123" s="201"/>
      <c r="M123" s="206"/>
      <c r="N123" s="207"/>
      <c r="O123" s="207"/>
      <c r="P123" s="207"/>
      <c r="Q123" s="207"/>
      <c r="R123" s="207"/>
      <c r="S123" s="207"/>
      <c r="T123" s="208"/>
      <c r="AT123" s="202" t="s">
        <v>230</v>
      </c>
      <c r="AU123" s="202" t="s">
        <v>82</v>
      </c>
      <c r="AV123" s="12" t="s">
        <v>82</v>
      </c>
      <c r="AW123" s="12" t="s">
        <v>35</v>
      </c>
      <c r="AX123" s="12" t="s">
        <v>80</v>
      </c>
      <c r="AY123" s="202" t="s">
        <v>144</v>
      </c>
    </row>
    <row r="124" spans="2:65" s="1" customFormat="1" ht="16.5" customHeight="1" x14ac:dyDescent="0.3">
      <c r="B124" s="182"/>
      <c r="C124" s="183" t="s">
        <v>186</v>
      </c>
      <c r="D124" s="183" t="s">
        <v>147</v>
      </c>
      <c r="E124" s="184" t="s">
        <v>1040</v>
      </c>
      <c r="F124" s="185" t="s">
        <v>1041</v>
      </c>
      <c r="G124" s="186" t="s">
        <v>428</v>
      </c>
      <c r="H124" s="187">
        <v>4.5350000000000001</v>
      </c>
      <c r="I124" s="188"/>
      <c r="J124" s="189">
        <f>ROUND(I124*H124,2)</f>
        <v>0</v>
      </c>
      <c r="K124" s="185" t="s">
        <v>227</v>
      </c>
      <c r="L124" s="42"/>
      <c r="M124" s="190" t="s">
        <v>5</v>
      </c>
      <c r="N124" s="191" t="s">
        <v>43</v>
      </c>
      <c r="O124" s="43"/>
      <c r="P124" s="192">
        <f>O124*H124</f>
        <v>0</v>
      </c>
      <c r="Q124" s="192">
        <v>1.1133200000000001</v>
      </c>
      <c r="R124" s="192">
        <f>Q124*H124</f>
        <v>5.0489062000000002</v>
      </c>
      <c r="S124" s="192">
        <v>0</v>
      </c>
      <c r="T124" s="193">
        <f>S124*H124</f>
        <v>0</v>
      </c>
      <c r="AR124" s="25" t="s">
        <v>161</v>
      </c>
      <c r="AT124" s="25" t="s">
        <v>147</v>
      </c>
      <c r="AU124" s="25" t="s">
        <v>82</v>
      </c>
      <c r="AY124" s="25" t="s">
        <v>144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25" t="s">
        <v>80</v>
      </c>
      <c r="BK124" s="194">
        <f>ROUND(I124*H124,2)</f>
        <v>0</v>
      </c>
      <c r="BL124" s="25" t="s">
        <v>161</v>
      </c>
      <c r="BM124" s="25" t="s">
        <v>1468</v>
      </c>
    </row>
    <row r="125" spans="2:65" s="1" customFormat="1" x14ac:dyDescent="0.3">
      <c r="B125" s="42"/>
      <c r="D125" s="195" t="s">
        <v>153</v>
      </c>
      <c r="F125" s="196" t="s">
        <v>1043</v>
      </c>
      <c r="I125" s="157"/>
      <c r="L125" s="42"/>
      <c r="M125" s="197"/>
      <c r="N125" s="43"/>
      <c r="O125" s="43"/>
      <c r="P125" s="43"/>
      <c r="Q125" s="43"/>
      <c r="R125" s="43"/>
      <c r="S125" s="43"/>
      <c r="T125" s="71"/>
      <c r="AT125" s="25" t="s">
        <v>153</v>
      </c>
      <c r="AU125" s="25" t="s">
        <v>82</v>
      </c>
    </row>
    <row r="126" spans="2:65" s="12" customFormat="1" x14ac:dyDescent="0.3">
      <c r="B126" s="201"/>
      <c r="D126" s="195" t="s">
        <v>230</v>
      </c>
      <c r="E126" s="202" t="s">
        <v>5</v>
      </c>
      <c r="F126" s="203" t="s">
        <v>1469</v>
      </c>
      <c r="H126" s="204">
        <v>4.5350000000000001</v>
      </c>
      <c r="I126" s="205"/>
      <c r="L126" s="201"/>
      <c r="M126" s="206"/>
      <c r="N126" s="207"/>
      <c r="O126" s="207"/>
      <c r="P126" s="207"/>
      <c r="Q126" s="207"/>
      <c r="R126" s="207"/>
      <c r="S126" s="207"/>
      <c r="T126" s="208"/>
      <c r="AT126" s="202" t="s">
        <v>230</v>
      </c>
      <c r="AU126" s="202" t="s">
        <v>82</v>
      </c>
      <c r="AV126" s="12" t="s">
        <v>82</v>
      </c>
      <c r="AW126" s="12" t="s">
        <v>35</v>
      </c>
      <c r="AX126" s="12" t="s">
        <v>80</v>
      </c>
      <c r="AY126" s="202" t="s">
        <v>144</v>
      </c>
    </row>
    <row r="127" spans="2:65" s="11" customFormat="1" ht="29.85" customHeight="1" x14ac:dyDescent="0.3">
      <c r="B127" s="169"/>
      <c r="D127" s="170" t="s">
        <v>71</v>
      </c>
      <c r="E127" s="180" t="s">
        <v>180</v>
      </c>
      <c r="F127" s="180" t="s">
        <v>621</v>
      </c>
      <c r="I127" s="172"/>
      <c r="J127" s="181">
        <f>BK127</f>
        <v>0</v>
      </c>
      <c r="L127" s="169"/>
      <c r="M127" s="174"/>
      <c r="N127" s="175"/>
      <c r="O127" s="175"/>
      <c r="P127" s="176">
        <f>SUM(P128:P136)</f>
        <v>0</v>
      </c>
      <c r="Q127" s="175"/>
      <c r="R127" s="176">
        <f>SUM(R128:R136)</f>
        <v>135.74400000000003</v>
      </c>
      <c r="S127" s="175"/>
      <c r="T127" s="177">
        <f>SUM(T128:T136)</f>
        <v>0</v>
      </c>
      <c r="AR127" s="170" t="s">
        <v>80</v>
      </c>
      <c r="AT127" s="178" t="s">
        <v>71</v>
      </c>
      <c r="AU127" s="178" t="s">
        <v>80</v>
      </c>
      <c r="AY127" s="170" t="s">
        <v>144</v>
      </c>
      <c r="BK127" s="179">
        <f>SUM(BK128:BK136)</f>
        <v>0</v>
      </c>
    </row>
    <row r="128" spans="2:65" s="1" customFormat="1" ht="16.5" customHeight="1" x14ac:dyDescent="0.3">
      <c r="B128" s="182"/>
      <c r="C128" s="183" t="s">
        <v>189</v>
      </c>
      <c r="D128" s="183" t="s">
        <v>147</v>
      </c>
      <c r="E128" s="184" t="s">
        <v>1470</v>
      </c>
      <c r="F128" s="185" t="s">
        <v>1471</v>
      </c>
      <c r="G128" s="186" t="s">
        <v>428</v>
      </c>
      <c r="H128" s="187">
        <v>7.68</v>
      </c>
      <c r="I128" s="188"/>
      <c r="J128" s="189">
        <f>ROUND(I128*H128,2)</f>
        <v>0</v>
      </c>
      <c r="K128" s="185" t="s">
        <v>227</v>
      </c>
      <c r="L128" s="42"/>
      <c r="M128" s="190" t="s">
        <v>5</v>
      </c>
      <c r="N128" s="191" t="s">
        <v>43</v>
      </c>
      <c r="O128" s="43"/>
      <c r="P128" s="192">
        <f>O128*H128</f>
        <v>0</v>
      </c>
      <c r="Q128" s="192">
        <v>1</v>
      </c>
      <c r="R128" s="192">
        <f>Q128*H128</f>
        <v>7.68</v>
      </c>
      <c r="S128" s="192">
        <v>0</v>
      </c>
      <c r="T128" s="193">
        <f>S128*H128</f>
        <v>0</v>
      </c>
      <c r="AR128" s="25" t="s">
        <v>161</v>
      </c>
      <c r="AT128" s="25" t="s">
        <v>147</v>
      </c>
      <c r="AU128" s="25" t="s">
        <v>82</v>
      </c>
      <c r="AY128" s="25" t="s">
        <v>144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25" t="s">
        <v>80</v>
      </c>
      <c r="BK128" s="194">
        <f>ROUND(I128*H128,2)</f>
        <v>0</v>
      </c>
      <c r="BL128" s="25" t="s">
        <v>161</v>
      </c>
      <c r="BM128" s="25" t="s">
        <v>1472</v>
      </c>
    </row>
    <row r="129" spans="2:65" s="1" customFormat="1" x14ac:dyDescent="0.3">
      <c r="B129" s="42"/>
      <c r="D129" s="195" t="s">
        <v>153</v>
      </c>
      <c r="F129" s="196" t="s">
        <v>1471</v>
      </c>
      <c r="I129" s="157"/>
      <c r="L129" s="42"/>
      <c r="M129" s="197"/>
      <c r="N129" s="43"/>
      <c r="O129" s="43"/>
      <c r="P129" s="43"/>
      <c r="Q129" s="43"/>
      <c r="R129" s="43"/>
      <c r="S129" s="43"/>
      <c r="T129" s="71"/>
      <c r="AT129" s="25" t="s">
        <v>153</v>
      </c>
      <c r="AU129" s="25" t="s">
        <v>82</v>
      </c>
    </row>
    <row r="130" spans="2:65" s="12" customFormat="1" x14ac:dyDescent="0.3">
      <c r="B130" s="201"/>
      <c r="D130" s="195" t="s">
        <v>230</v>
      </c>
      <c r="E130" s="202" t="s">
        <v>5</v>
      </c>
      <c r="F130" s="203" t="s">
        <v>1473</v>
      </c>
      <c r="H130" s="204">
        <v>7.68</v>
      </c>
      <c r="I130" s="205"/>
      <c r="L130" s="201"/>
      <c r="M130" s="206"/>
      <c r="N130" s="207"/>
      <c r="O130" s="207"/>
      <c r="P130" s="207"/>
      <c r="Q130" s="207"/>
      <c r="R130" s="207"/>
      <c r="S130" s="207"/>
      <c r="T130" s="208"/>
      <c r="AT130" s="202" t="s">
        <v>230</v>
      </c>
      <c r="AU130" s="202" t="s">
        <v>82</v>
      </c>
      <c r="AV130" s="12" t="s">
        <v>82</v>
      </c>
      <c r="AW130" s="12" t="s">
        <v>35</v>
      </c>
      <c r="AX130" s="12" t="s">
        <v>80</v>
      </c>
      <c r="AY130" s="202" t="s">
        <v>144</v>
      </c>
    </row>
    <row r="131" spans="2:65" s="1" customFormat="1" ht="16.5" customHeight="1" x14ac:dyDescent="0.3">
      <c r="B131" s="182"/>
      <c r="C131" s="183" t="s">
        <v>195</v>
      </c>
      <c r="D131" s="183" t="s">
        <v>147</v>
      </c>
      <c r="E131" s="184" t="s">
        <v>1474</v>
      </c>
      <c r="F131" s="185" t="s">
        <v>1475</v>
      </c>
      <c r="G131" s="186" t="s">
        <v>226</v>
      </c>
      <c r="H131" s="187">
        <v>81.2</v>
      </c>
      <c r="I131" s="188"/>
      <c r="J131" s="189">
        <f>ROUND(I131*H131,2)</f>
        <v>0</v>
      </c>
      <c r="K131" s="185" t="s">
        <v>227</v>
      </c>
      <c r="L131" s="42"/>
      <c r="M131" s="190" t="s">
        <v>5</v>
      </c>
      <c r="N131" s="191" t="s">
        <v>43</v>
      </c>
      <c r="O131" s="43"/>
      <c r="P131" s="192">
        <f>O131*H131</f>
        <v>0</v>
      </c>
      <c r="Q131" s="192">
        <v>0.27600000000000002</v>
      </c>
      <c r="R131" s="192">
        <f>Q131*H131</f>
        <v>22.411200000000001</v>
      </c>
      <c r="S131" s="192">
        <v>0</v>
      </c>
      <c r="T131" s="193">
        <f>S131*H131</f>
        <v>0</v>
      </c>
      <c r="AR131" s="25" t="s">
        <v>161</v>
      </c>
      <c r="AT131" s="25" t="s">
        <v>147</v>
      </c>
      <c r="AU131" s="25" t="s">
        <v>82</v>
      </c>
      <c r="AY131" s="25" t="s">
        <v>144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25" t="s">
        <v>80</v>
      </c>
      <c r="BK131" s="194">
        <f>ROUND(I131*H131,2)</f>
        <v>0</v>
      </c>
      <c r="BL131" s="25" t="s">
        <v>161</v>
      </c>
      <c r="BM131" s="25" t="s">
        <v>1476</v>
      </c>
    </row>
    <row r="132" spans="2:65" s="1" customFormat="1" x14ac:dyDescent="0.3">
      <c r="B132" s="42"/>
      <c r="D132" s="195" t="s">
        <v>153</v>
      </c>
      <c r="F132" s="196" t="s">
        <v>1477</v>
      </c>
      <c r="I132" s="157"/>
      <c r="L132" s="42"/>
      <c r="M132" s="197"/>
      <c r="N132" s="43"/>
      <c r="O132" s="43"/>
      <c r="P132" s="43"/>
      <c r="Q132" s="43"/>
      <c r="R132" s="43"/>
      <c r="S132" s="43"/>
      <c r="T132" s="71"/>
      <c r="AT132" s="25" t="s">
        <v>153</v>
      </c>
      <c r="AU132" s="25" t="s">
        <v>82</v>
      </c>
    </row>
    <row r="133" spans="2:65" s="12" customFormat="1" x14ac:dyDescent="0.3">
      <c r="B133" s="201"/>
      <c r="D133" s="195" t="s">
        <v>230</v>
      </c>
      <c r="E133" s="202" t="s">
        <v>5</v>
      </c>
      <c r="F133" s="203" t="s">
        <v>1478</v>
      </c>
      <c r="H133" s="204">
        <v>81.2</v>
      </c>
      <c r="I133" s="205"/>
      <c r="L133" s="201"/>
      <c r="M133" s="206"/>
      <c r="N133" s="207"/>
      <c r="O133" s="207"/>
      <c r="P133" s="207"/>
      <c r="Q133" s="207"/>
      <c r="R133" s="207"/>
      <c r="S133" s="207"/>
      <c r="T133" s="208"/>
      <c r="AT133" s="202" t="s">
        <v>230</v>
      </c>
      <c r="AU133" s="202" t="s">
        <v>82</v>
      </c>
      <c r="AV133" s="12" t="s">
        <v>82</v>
      </c>
      <c r="AW133" s="12" t="s">
        <v>35</v>
      </c>
      <c r="AX133" s="12" t="s">
        <v>80</v>
      </c>
      <c r="AY133" s="202" t="s">
        <v>144</v>
      </c>
    </row>
    <row r="134" spans="2:65" s="1" customFormat="1" ht="25.5" customHeight="1" x14ac:dyDescent="0.3">
      <c r="B134" s="182"/>
      <c r="C134" s="183" t="s">
        <v>199</v>
      </c>
      <c r="D134" s="183" t="s">
        <v>147</v>
      </c>
      <c r="E134" s="184" t="s">
        <v>1479</v>
      </c>
      <c r="F134" s="185" t="s">
        <v>1480</v>
      </c>
      <c r="G134" s="186" t="s">
        <v>226</v>
      </c>
      <c r="H134" s="187">
        <v>382.8</v>
      </c>
      <c r="I134" s="188"/>
      <c r="J134" s="189">
        <f>ROUND(I134*H134,2)</f>
        <v>0</v>
      </c>
      <c r="K134" s="185" t="s">
        <v>5</v>
      </c>
      <c r="L134" s="42"/>
      <c r="M134" s="190" t="s">
        <v>5</v>
      </c>
      <c r="N134" s="191" t="s">
        <v>43</v>
      </c>
      <c r="O134" s="43"/>
      <c r="P134" s="192">
        <f>O134*H134</f>
        <v>0</v>
      </c>
      <c r="Q134" s="192">
        <v>0.27600000000000002</v>
      </c>
      <c r="R134" s="192">
        <f>Q134*H134</f>
        <v>105.65280000000001</v>
      </c>
      <c r="S134" s="192">
        <v>0</v>
      </c>
      <c r="T134" s="193">
        <f>S134*H134</f>
        <v>0</v>
      </c>
      <c r="AR134" s="25" t="s">
        <v>161</v>
      </c>
      <c r="AT134" s="25" t="s">
        <v>147</v>
      </c>
      <c r="AU134" s="25" t="s">
        <v>82</v>
      </c>
      <c r="AY134" s="25" t="s">
        <v>144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25" t="s">
        <v>80</v>
      </c>
      <c r="BK134" s="194">
        <f>ROUND(I134*H134,2)</f>
        <v>0</v>
      </c>
      <c r="BL134" s="25" t="s">
        <v>161</v>
      </c>
      <c r="BM134" s="25" t="s">
        <v>1481</v>
      </c>
    </row>
    <row r="135" spans="2:65" s="1" customFormat="1" x14ac:dyDescent="0.3">
      <c r="B135" s="42"/>
      <c r="D135" s="195" t="s">
        <v>153</v>
      </c>
      <c r="F135" s="196" t="s">
        <v>1480</v>
      </c>
      <c r="I135" s="157"/>
      <c r="L135" s="42"/>
      <c r="M135" s="197"/>
      <c r="N135" s="43"/>
      <c r="O135" s="43"/>
      <c r="P135" s="43"/>
      <c r="Q135" s="43"/>
      <c r="R135" s="43"/>
      <c r="S135" s="43"/>
      <c r="T135" s="71"/>
      <c r="AT135" s="25" t="s">
        <v>153</v>
      </c>
      <c r="AU135" s="25" t="s">
        <v>82</v>
      </c>
    </row>
    <row r="136" spans="2:65" s="12" customFormat="1" x14ac:dyDescent="0.3">
      <c r="B136" s="201"/>
      <c r="D136" s="195" t="s">
        <v>230</v>
      </c>
      <c r="E136" s="202" t="s">
        <v>5</v>
      </c>
      <c r="F136" s="203" t="s">
        <v>1482</v>
      </c>
      <c r="H136" s="204">
        <v>382.8</v>
      </c>
      <c r="I136" s="205"/>
      <c r="L136" s="201"/>
      <c r="M136" s="206"/>
      <c r="N136" s="207"/>
      <c r="O136" s="207"/>
      <c r="P136" s="207"/>
      <c r="Q136" s="207"/>
      <c r="R136" s="207"/>
      <c r="S136" s="207"/>
      <c r="T136" s="208"/>
      <c r="AT136" s="202" t="s">
        <v>230</v>
      </c>
      <c r="AU136" s="202" t="s">
        <v>82</v>
      </c>
      <c r="AV136" s="12" t="s">
        <v>82</v>
      </c>
      <c r="AW136" s="12" t="s">
        <v>35</v>
      </c>
      <c r="AX136" s="12" t="s">
        <v>80</v>
      </c>
      <c r="AY136" s="202" t="s">
        <v>144</v>
      </c>
    </row>
    <row r="137" spans="2:65" s="11" customFormat="1" ht="29.85" customHeight="1" x14ac:dyDescent="0.3">
      <c r="B137" s="169"/>
      <c r="D137" s="170" t="s">
        <v>71</v>
      </c>
      <c r="E137" s="180" t="s">
        <v>835</v>
      </c>
      <c r="F137" s="180" t="s">
        <v>836</v>
      </c>
      <c r="I137" s="172"/>
      <c r="J137" s="181">
        <f>BK137</f>
        <v>0</v>
      </c>
      <c r="L137" s="169"/>
      <c r="M137" s="174"/>
      <c r="N137" s="175"/>
      <c r="O137" s="175"/>
      <c r="P137" s="176">
        <f>SUM(P138:P139)</f>
        <v>0</v>
      </c>
      <c r="Q137" s="175"/>
      <c r="R137" s="176">
        <f>SUM(R138:R139)</f>
        <v>0</v>
      </c>
      <c r="S137" s="175"/>
      <c r="T137" s="177">
        <f>SUM(T138:T139)</f>
        <v>0</v>
      </c>
      <c r="AR137" s="170" t="s">
        <v>80</v>
      </c>
      <c r="AT137" s="178" t="s">
        <v>71</v>
      </c>
      <c r="AU137" s="178" t="s">
        <v>80</v>
      </c>
      <c r="AY137" s="170" t="s">
        <v>144</v>
      </c>
      <c r="BK137" s="179">
        <f>SUM(BK138:BK139)</f>
        <v>0</v>
      </c>
    </row>
    <row r="138" spans="2:65" s="1" customFormat="1" ht="25.5" customHeight="1" x14ac:dyDescent="0.3">
      <c r="B138" s="182"/>
      <c r="C138" s="183" t="s">
        <v>206</v>
      </c>
      <c r="D138" s="183" t="s">
        <v>147</v>
      </c>
      <c r="E138" s="184" t="s">
        <v>838</v>
      </c>
      <c r="F138" s="185" t="s">
        <v>839</v>
      </c>
      <c r="G138" s="186" t="s">
        <v>428</v>
      </c>
      <c r="H138" s="187">
        <v>222.715</v>
      </c>
      <c r="I138" s="188"/>
      <c r="J138" s="189">
        <f>ROUND(I138*H138,2)</f>
        <v>0</v>
      </c>
      <c r="K138" s="185" t="s">
        <v>227</v>
      </c>
      <c r="L138" s="42"/>
      <c r="M138" s="190" t="s">
        <v>5</v>
      </c>
      <c r="N138" s="191" t="s">
        <v>43</v>
      </c>
      <c r="O138" s="43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AR138" s="25" t="s">
        <v>161</v>
      </c>
      <c r="AT138" s="25" t="s">
        <v>147</v>
      </c>
      <c r="AU138" s="25" t="s">
        <v>82</v>
      </c>
      <c r="AY138" s="25" t="s">
        <v>144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25" t="s">
        <v>80</v>
      </c>
      <c r="BK138" s="194">
        <f>ROUND(I138*H138,2)</f>
        <v>0</v>
      </c>
      <c r="BL138" s="25" t="s">
        <v>161</v>
      </c>
      <c r="BM138" s="25" t="s">
        <v>1483</v>
      </c>
    </row>
    <row r="139" spans="2:65" s="1" customFormat="1" ht="27" x14ac:dyDescent="0.3">
      <c r="B139" s="42"/>
      <c r="D139" s="195" t="s">
        <v>153</v>
      </c>
      <c r="F139" s="196" t="s">
        <v>841</v>
      </c>
      <c r="I139" s="157"/>
      <c r="L139" s="42"/>
      <c r="M139" s="198"/>
      <c r="N139" s="199"/>
      <c r="O139" s="199"/>
      <c r="P139" s="199"/>
      <c r="Q139" s="199"/>
      <c r="R139" s="199"/>
      <c r="S139" s="199"/>
      <c r="T139" s="200"/>
      <c r="AT139" s="25" t="s">
        <v>153</v>
      </c>
      <c r="AU139" s="25" t="s">
        <v>82</v>
      </c>
    </row>
    <row r="140" spans="2:65" s="1" customFormat="1" ht="6.95" customHeight="1" x14ac:dyDescent="0.3">
      <c r="B140" s="57"/>
      <c r="C140" s="58"/>
      <c r="D140" s="58"/>
      <c r="E140" s="58"/>
      <c r="F140" s="58"/>
      <c r="G140" s="58"/>
      <c r="H140" s="58"/>
      <c r="I140" s="135"/>
      <c r="J140" s="58"/>
      <c r="K140" s="58"/>
      <c r="L140" s="42"/>
    </row>
  </sheetData>
  <autoFilter ref="C86:K139" xr:uid="{00000000-0009-0000-0000-000006000000}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 xr:uid="{00000000-0004-0000-0600-000000000000}"/>
    <hyperlink ref="G1:H1" location="C58" display="2) Rekapitulace" xr:uid="{00000000-0004-0000-0600-000001000000}"/>
    <hyperlink ref="J1" location="C86" display="3) Soupis prací" xr:uid="{00000000-0004-0000-0600-000002000000}"/>
    <hyperlink ref="L1:V1" location="'Rekapitulace stavby'!C2" display="Rekapitulace stavby" xr:uid="{00000000-0004-0000-06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19</vt:i4>
      </vt:variant>
    </vt:vector>
  </HeadingPairs>
  <TitlesOfParts>
    <vt:vector size="31" baseType="lpstr">
      <vt:lpstr>Rekapitulace stavby</vt:lpstr>
      <vt:lpstr>SO 000 - Vedlejší a ostat...</vt:lpstr>
      <vt:lpstr>SO 101 - Stavební úpravy ...</vt:lpstr>
      <vt:lpstr>SO 172 - Dopravně inženýr...</vt:lpstr>
      <vt:lpstr>SO 201 - Stavební úpravy ...</vt:lpstr>
      <vt:lpstr>List1</vt:lpstr>
      <vt:lpstr>List2</vt:lpstr>
      <vt:lpstr>SO 301 - Odvodnění komuni...</vt:lpstr>
      <vt:lpstr>SO 701.1 - Protihluková s...</vt:lpstr>
      <vt:lpstr>SO 701.2 - Protihluková s...</vt:lpstr>
      <vt:lpstr>SO 701.3 - Protihluková s...</vt:lpstr>
      <vt:lpstr>Pokyny pro vyplnění</vt:lpstr>
      <vt:lpstr>'Rekapitulace stavby'!Názvy_tisku</vt:lpstr>
      <vt:lpstr>'SO 000 - Vedlejší a ostat...'!Názvy_tisku</vt:lpstr>
      <vt:lpstr>'SO 101 - Stavební úpravy ...'!Názvy_tisku</vt:lpstr>
      <vt:lpstr>'SO 172 - Dopravně inženýr...'!Názvy_tisku</vt:lpstr>
      <vt:lpstr>'SO 201 - Stavební úpravy ...'!Názvy_tisku</vt:lpstr>
      <vt:lpstr>'SO 301 - Odvodnění komuni...'!Názvy_tisku</vt:lpstr>
      <vt:lpstr>'SO 701.1 - Protihluková s...'!Názvy_tisku</vt:lpstr>
      <vt:lpstr>'SO 701.2 - Protihluková s...'!Názvy_tisku</vt:lpstr>
      <vt:lpstr>'SO 701.3 - Protihluková s...'!Názvy_tisku</vt:lpstr>
      <vt:lpstr>'Pokyny pro vyplnění'!Oblast_tisku</vt:lpstr>
      <vt:lpstr>'Rekapitulace stavby'!Oblast_tisku</vt:lpstr>
      <vt:lpstr>'SO 000 - Vedlejší a ostat...'!Oblast_tisku</vt:lpstr>
      <vt:lpstr>'SO 101 - Stavební úpravy ...'!Oblast_tisku</vt:lpstr>
      <vt:lpstr>'SO 172 - Dopravně inženýr...'!Oblast_tisku</vt:lpstr>
      <vt:lpstr>'SO 201 - Stavební úpravy ...'!Oblast_tisku</vt:lpstr>
      <vt:lpstr>'SO 301 - Odvodnění komuni...'!Oblast_tisku</vt:lpstr>
      <vt:lpstr>'SO 701.1 - Protihluková s...'!Oblast_tisku</vt:lpstr>
      <vt:lpstr>'SO 701.2 - Protihluková s...'!Oblast_tisku</vt:lpstr>
      <vt:lpstr>'SO 701.3 - Protihluková s...'!Oblast_tisku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Dědeček Petr</dc:creator>
  <cp:lastModifiedBy>Hanuš František</cp:lastModifiedBy>
  <dcterms:created xsi:type="dcterms:W3CDTF">2018-10-30T12:29:49Z</dcterms:created>
  <dcterms:modified xsi:type="dcterms:W3CDTF">2018-10-30T14:36:49Z</dcterms:modified>
</cp:coreProperties>
</file>